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5376" tabRatio="720" activeTab="1"/>
  </bookViews>
  <sheets>
    <sheet name="Events List" sheetId="1" r:id="rId1"/>
    <sheet name="Risk Matrix" sheetId="2" r:id="rId2"/>
  </sheets>
  <definedNames>
    <definedName name="_Fill" hidden="1">#REF!</definedName>
    <definedName name="_xlnm.Print_Area" localSheetId="1">'Risk Matrix'!$A$1:$O$32</definedName>
    <definedName name="ResultSort" comment="Worksheet must be unprotected in order for this range to be sorted.">'Risk Matrix'!$B$8:$O$28</definedName>
  </definedNames>
  <calcPr fullCalcOnLoad="1"/>
</workbook>
</file>

<file path=xl/comments2.xml><?xml version="1.0" encoding="utf-8"?>
<comments xmlns="http://schemas.openxmlformats.org/spreadsheetml/2006/main">
  <authors>
    <author>Troy Harris</author>
    <author>jhgamble</author>
  </authors>
  <commentList>
    <comment ref="C7" authorId="0">
      <text>
        <r>
          <rPr>
            <sz val="8"/>
            <rFont val="Tahoma"/>
            <family val="2"/>
          </rPr>
          <t xml:space="preserve">Consider the number of occurrences on your campus, the number of similar events at other Universities, and any changes or trends that could affect the frequency of this event on your campus.
Estimate the likelihood this event will occur in next 10 years. 
1. Not applicable (will not occur)
2. Doubtful (not likely)
3. Possible (could occur)
4. Probable (very likely  to occur)
5. Inevitable (will occur)
</t>
        </r>
      </text>
    </comment>
    <comment ref="D7" authorId="0">
      <text>
        <r>
          <rPr>
            <sz val="8"/>
            <rFont val="Tahoma"/>
            <family val="2"/>
          </rPr>
          <t>If this event has occurred in the past on your campus, what was the extent of injuries and deaths that occurred?
1. None or this event has never occurred on campus
2. Few or minor injuries
3. Multiple minor injuries or a major injury 
4. Multiple major injuries or a death 
5. Multiple deaths and major injuries</t>
        </r>
      </text>
    </comment>
    <comment ref="E7" authorId="0">
      <text>
        <r>
          <rPr>
            <sz val="8"/>
            <rFont val="Tahoma"/>
            <family val="2"/>
          </rPr>
          <t>Consider the population at risk for injuries or deaths from this event on your campus or from similar events at other universities, and any changes or trends that would affect future injuries and deaths from this type of event. 
Estimate the population size that could incur injuries and deaths from this event.
1. None 
2. One to nine individuals
3. 10-99 individuals
4. 100-999 individuals
5. &gt;100 individuals</t>
        </r>
      </text>
    </comment>
    <comment ref="H7" authorId="0">
      <text>
        <r>
          <rPr>
            <sz val="8"/>
            <rFont val="Tahoma"/>
            <family val="2"/>
          </rPr>
          <t xml:space="preserve">Consider the vulnerability of your greenhouse complex to this event. Estimate the extent of damage to greenhouse-wide facilities.
1. Little or no damage
2. Mild damage to several areas
3. Moderate damage to multiple areas
4. Severe damage to multiple areas 
5. Extensive damage to most areas
</t>
        </r>
      </text>
    </comment>
    <comment ref="I7" authorId="0">
      <text>
        <r>
          <rPr>
            <sz val="8"/>
            <rFont val="Tahoma"/>
            <family val="2"/>
          </rPr>
          <t xml:space="preserve">Considering the extent of damage to the greenhouse complex, estimate the total cost to respond to the event and repair or replace all damaged facilities.
1. Less that $100K
2. Between $100K and $250K
3. Between $250K and $500K
4. Between $500K and $1M 
5. More than $1M
</t>
        </r>
      </text>
    </comment>
    <comment ref="J7" authorId="0">
      <text>
        <r>
          <rPr>
            <sz val="8"/>
            <rFont val="Tahoma"/>
            <family val="2"/>
          </rPr>
          <t xml:space="preserve">If this event were to occur on your campus, estimate the duration of interruption to COA teaching and research activities, and business operations.
1. Hours 
2. Days 
3. Weeks 
4. Months 
5. Years or longer
</t>
        </r>
      </text>
    </comment>
    <comment ref="K7" authorId="0">
      <text>
        <r>
          <rPr>
            <sz val="8"/>
            <rFont val="Tahoma"/>
            <family val="2"/>
          </rPr>
          <t xml:space="preserve">To what extent would this event negatively impact the COA/KSU reputation or public image over the long term?
1. None 
2. Minor
3. Moderate 
4. Significant 
5. Severe
</t>
        </r>
      </text>
    </comment>
    <comment ref="N7" authorId="0">
      <text>
        <r>
          <rPr>
            <sz val="8"/>
            <rFont val="Tahoma"/>
            <family val="2"/>
          </rPr>
          <t xml:space="preserve">Consider what the level of preparedness is for each threat.
1. None:  Plan is not developed, no training has occurred (SOPs, BMPs), nor has redesign/equipment upgrades been undertaken.
2. Poor:  Plan is not developed, but some training has occurred.  Some resources have been expended/identified to start the process of upgrading facilities/equipment.
3. Fair:  Plan is developed, but needs to be updated or training needs to occur to test the plan.  While some upgrades have been done, a greenhouse-wide assessment of need  based on BMP has not been undertaken.
4. Good:  Plan is developed and training has occurred. Controls are in place, but administrative and/or engineering controls could be improved.
5. Prepared:  Plan is developed.  It is written and current, and full controls are in place for all steady state, upset and emergency operating practices and conditions.  Training is conducted on a routine basis to test the plan.  Plan is shared with stakeholders.
</t>
        </r>
      </text>
    </comment>
    <comment ref="F7" authorId="1">
      <text>
        <r>
          <rPr>
            <sz val="8"/>
            <rFont val="Tahoma"/>
            <family val="2"/>
          </rPr>
          <t>What is the frequency of energy consumption regarding this threat on your campus?
1. None
2. Infrequently
3. Every month
4. Every week
5. Daily</t>
        </r>
        <r>
          <rPr>
            <sz val="9"/>
            <rFont val="Tahoma"/>
            <family val="2"/>
          </rPr>
          <t xml:space="preserve">
</t>
        </r>
      </text>
    </comment>
    <comment ref="G7" authorId="1">
      <text>
        <r>
          <rPr>
            <sz val="8"/>
            <rFont val="Tahoma"/>
            <family val="2"/>
          </rPr>
          <t>Considering the consumption of energy, what is the impact on conserving energy on your campus?
1. None
2. Minimal
3. Medium
4. High
5. Exceeds KSU energy conservation policy</t>
        </r>
      </text>
    </comment>
  </commentList>
</comments>
</file>

<file path=xl/sharedStrings.xml><?xml version="1.0" encoding="utf-8"?>
<sst xmlns="http://schemas.openxmlformats.org/spreadsheetml/2006/main" count="241" uniqueCount="155">
  <si>
    <t>PROBABILITY</t>
  </si>
  <si>
    <t>Civil Disturbance</t>
  </si>
  <si>
    <t>HUMAN IMPACT</t>
  </si>
  <si>
    <t>AVERAGE SCORE</t>
  </si>
  <si>
    <t>Landslide - Mudslide</t>
  </si>
  <si>
    <t>FACILITIES IMPACT</t>
  </si>
  <si>
    <t>SEVERITY = MAGNITUDE of IMPACTS</t>
  </si>
  <si>
    <t>INSTITUTIONAL IMPACT</t>
  </si>
  <si>
    <t>Sports/Public Event Disturbance</t>
  </si>
  <si>
    <t>Coastal Tsunami</t>
  </si>
  <si>
    <t>IT Infrastructure Disruption</t>
  </si>
  <si>
    <t>Mail/Package Bomb</t>
  </si>
  <si>
    <t>Theft of 'Select Agent'</t>
  </si>
  <si>
    <t>RELATIVE RISK</t>
  </si>
  <si>
    <t>Overall Impact (Average)</t>
  </si>
  <si>
    <t>SEVERITY IMPACTS</t>
  </si>
  <si>
    <t>Animal/Crop Eco-terrorism</t>
  </si>
  <si>
    <t>Accidental Hazmat Release</t>
  </si>
  <si>
    <t>UNMITIGATED RISK</t>
  </si>
  <si>
    <t>Probability x Severity Impacts</t>
  </si>
  <si>
    <t>Unmitigated Risk/Preparedness</t>
  </si>
  <si>
    <t>Natural Events</t>
  </si>
  <si>
    <t>Technological Events</t>
  </si>
  <si>
    <t>Human Caused Events</t>
  </si>
  <si>
    <t>Blizzard or Ice Storm</t>
  </si>
  <si>
    <t>Card Access Control System Failure</t>
  </si>
  <si>
    <t>Accidental deaths of top administrators and/or board members</t>
  </si>
  <si>
    <t>Cellular Telephone Failure</t>
  </si>
  <si>
    <t>Drought</t>
  </si>
  <si>
    <t>Communications Failure (see below)</t>
  </si>
  <si>
    <t>Earthquake (catastrophic)</t>
  </si>
  <si>
    <t>Dam Failure</t>
  </si>
  <si>
    <t>Bomb Threat</t>
  </si>
  <si>
    <t>Earthquake (minor)</t>
  </si>
  <si>
    <t>Electrical System Failure</t>
  </si>
  <si>
    <t>Epidemic</t>
  </si>
  <si>
    <t>Email Communication Failure</t>
  </si>
  <si>
    <t>Death of a Student</t>
  </si>
  <si>
    <t>Flood, External (River)</t>
  </si>
  <si>
    <t>Fire Alarm Failure</t>
  </si>
  <si>
    <t>Disruptive Computer System Hacking / Virus / Outage Event</t>
  </si>
  <si>
    <t>High Winds/Microbursts/Straight line winds</t>
  </si>
  <si>
    <t>Fire, Internal</t>
  </si>
  <si>
    <t>Hate Crime</t>
  </si>
  <si>
    <t>Hurricane</t>
  </si>
  <si>
    <t>Fire, Lab Building</t>
  </si>
  <si>
    <t>Hazmat Exposure, External</t>
  </si>
  <si>
    <t>Ice Storm</t>
  </si>
  <si>
    <t>Fire, Residential Building</t>
  </si>
  <si>
    <t>Hazmat Exposure, Internal</t>
  </si>
  <si>
    <t>Flood, Internal</t>
  </si>
  <si>
    <t>Hostage Situation</t>
  </si>
  <si>
    <t>Severe Thunderstorm</t>
  </si>
  <si>
    <t>Fuel Shortage</t>
  </si>
  <si>
    <t>Increased Homeland Security Alerts</t>
  </si>
  <si>
    <t>Snow Fall</t>
  </si>
  <si>
    <t>Generator Failure</t>
  </si>
  <si>
    <t>IT System Security Breach</t>
  </si>
  <si>
    <t>Temperature Extremes</t>
  </si>
  <si>
    <t>HVAC Failure</t>
  </si>
  <si>
    <t>Labor Action</t>
  </si>
  <si>
    <t>Tidal Wave</t>
  </si>
  <si>
    <t>Information Systems Failure</t>
  </si>
  <si>
    <t>Tornado</t>
  </si>
  <si>
    <t>Mass Casualty Incident (Medical), e.g. food poisonings, flu epidemic, SARs-like agents,</t>
  </si>
  <si>
    <t>Urban/Flash flood</t>
  </si>
  <si>
    <t>Mass Communications failure (used to alert campus in event of emergencies)</t>
  </si>
  <si>
    <t>Mass Casualty Incident (Trauma), e.g. due to building collapse, van accident, etc.</t>
  </si>
  <si>
    <t>Volcano</t>
  </si>
  <si>
    <t>Medical Gas Failure</t>
  </si>
  <si>
    <t>Missing Person</t>
  </si>
  <si>
    <t>Wild Fire</t>
  </si>
  <si>
    <t>Natural Gas Failure</t>
  </si>
  <si>
    <t>Public Health Emergency/Communicable Disease/Epidemic</t>
  </si>
  <si>
    <t>Rural Fire</t>
  </si>
  <si>
    <t>Sewer Failure</t>
  </si>
  <si>
    <t>Stalking</t>
  </si>
  <si>
    <t>Shortage of Critical Materials/Unavailability of Supplies</t>
  </si>
  <si>
    <t>Student Abduction</t>
  </si>
  <si>
    <t>Steam Failure</t>
  </si>
  <si>
    <t>Suspicious Letter</t>
  </si>
  <si>
    <t>Structural Damage</t>
  </si>
  <si>
    <t>Suspicious Powder</t>
  </si>
  <si>
    <t>Telephone Failure</t>
  </si>
  <si>
    <t>Terrorism, Biological (including intentional biological agent release)</t>
  </si>
  <si>
    <t>Transportation Failure</t>
  </si>
  <si>
    <t>Terrorism, Chemical</t>
  </si>
  <si>
    <t>Terrorism, Radioactive (including intentional release of radiological material)</t>
  </si>
  <si>
    <t>Urban Fire</t>
  </si>
  <si>
    <t>VIP Situation</t>
  </si>
  <si>
    <t>Water Supply Failure</t>
  </si>
  <si>
    <t>Workplace Violence (to include active shooter and threatening situations involving students)</t>
  </si>
  <si>
    <t>Probability</t>
  </si>
  <si>
    <t>Severity</t>
  </si>
  <si>
    <t>PREPAREDNESS</t>
  </si>
  <si>
    <t>Preparedness</t>
  </si>
  <si>
    <t>Vacuum Failure (Lab/Clinical)</t>
  </si>
  <si>
    <t>University Radio Failure (AM/FM on campus station; handheld VHF/UHF/800 MHz)</t>
  </si>
  <si>
    <t>Identified Risk</t>
  </si>
  <si>
    <t>Will not occur</t>
  </si>
  <si>
    <t>None</t>
  </si>
  <si>
    <t>Mild</t>
  </si>
  <si>
    <t>Extent of Damage</t>
  </si>
  <si>
    <t>Cost Impact</t>
  </si>
  <si>
    <t>Hours</t>
  </si>
  <si>
    <t>Poor</t>
  </si>
  <si>
    <t>Duration of Interruption</t>
  </si>
  <si>
    <t>Severity of Impact</t>
  </si>
  <si>
    <t>Frequency of Occurrence</t>
  </si>
  <si>
    <t>Population at Risk</t>
  </si>
  <si>
    <t>Frequency</t>
  </si>
  <si>
    <t>Control Effectiveness</t>
  </si>
  <si>
    <t>Uncontrolled Risk</t>
  </si>
  <si>
    <t>Impact on Reputation/ Public Image/ Regulatory Noncompliance</t>
  </si>
  <si>
    <t>Level of Readiness</t>
  </si>
  <si>
    <t>Minimal</t>
  </si>
  <si>
    <t>Possible Event Scenarios</t>
  </si>
  <si>
    <t>Environmental Events</t>
  </si>
  <si>
    <t>Contaminate Waterways</t>
  </si>
  <si>
    <t>Contaminate Water Supplies</t>
  </si>
  <si>
    <t xml:space="preserve"> </t>
  </si>
  <si>
    <t>Habitat Destruction</t>
  </si>
  <si>
    <t>Soil Contamination</t>
  </si>
  <si>
    <t>Groundwater Contamination</t>
  </si>
  <si>
    <t>Airborne Releases</t>
  </si>
  <si>
    <t>Natural Hazards
Technological
Human
Terrorism</t>
  </si>
  <si>
    <t>Wild Life Destruction</t>
  </si>
  <si>
    <t>Deplete Renewable Resources</t>
  </si>
  <si>
    <t>Physical Damage and Costs</t>
  </si>
  <si>
    <t>Potential Deaths or Injuries</t>
  </si>
  <si>
    <t>Interruption of Research &amp; Teaching Impact Reputation/Image</t>
  </si>
  <si>
    <t>Relative Likelihood This will Occur</t>
  </si>
  <si>
    <t>The possible event scenarios below represent sources of harm or situations where individuals could be injured or become ill.  They also represent activities, products or services that can interact with the enviroment, and as a result result in harm to that ecosystem.</t>
  </si>
  <si>
    <t>Transportation Incident</t>
  </si>
  <si>
    <t>GREENHOUSE ASSESSMENT MATRIX</t>
  </si>
  <si>
    <t>ENERGY IMPACT</t>
  </si>
  <si>
    <t>Likelihood of Failure</t>
  </si>
  <si>
    <t xml:space="preserve"> THREAT EVENT</t>
  </si>
  <si>
    <t>Impact to Energy Usage</t>
  </si>
  <si>
    <t>Energy Usage</t>
  </si>
  <si>
    <t>&lt;$100K</t>
  </si>
  <si>
    <t>Controlled documents are maintained electronically.
Printed documents are UNCONTROLLED.
Prior to relying on a printed document, verify that it is current. </t>
  </si>
  <si>
    <t>To Sort Results, Unprotect Sheet, Go To (F5) "Result Sort" Then use Sort Function</t>
  </si>
  <si>
    <t>Human Number</t>
  </si>
  <si>
    <t>Energy Impact</t>
  </si>
  <si>
    <t>Damage</t>
  </si>
  <si>
    <t>Facility Cost</t>
  </si>
  <si>
    <t>Public Relations</t>
  </si>
  <si>
    <t>Raw Risk</t>
  </si>
  <si>
    <t>Relative Risk</t>
  </si>
  <si>
    <t xml:space="preserve">Department: </t>
  </si>
  <si>
    <t xml:space="preserve">Date: </t>
  </si>
  <si>
    <t>Assessor:</t>
  </si>
  <si>
    <t xml:space="preserve">PI: </t>
  </si>
  <si>
    <t>Location: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</si>
</sst>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409]dddd\,\ mmmm\ dd\,\ yyyy"/>
    <numFmt numFmtId="170" formatCode="[$-409]h:mm:ss\ AM/PM"/>
    <numFmt numFmtId="171" formatCode="00000"/>
    <numFmt numFmtId="172" formatCode="[$€-2]\ #,##0.00_);[Red]\([$€-2]\ #,##0.00\)"/>
  </numFmts>
  <fonts count="63">
    <font>
      <sz val="10"/>
      <name val="Arial"/>
      <family val="0"/>
    </font>
    <font>
      <b/>
      <sz val="9"/>
      <name val="Arial"/>
      <family val="2"/>
    </font>
    <font>
      <b/>
      <sz val="10"/>
      <name val="Arial"/>
      <family val="2"/>
    </font>
    <font>
      <b/>
      <sz val="12"/>
      <name val="Arial"/>
      <family val="2"/>
    </font>
    <font>
      <b/>
      <u val="single"/>
      <sz val="9"/>
      <name val="Arial"/>
      <family val="2"/>
    </font>
    <font>
      <i/>
      <sz val="10"/>
      <name val="Arial"/>
      <family val="2"/>
    </font>
    <font>
      <b/>
      <sz val="8"/>
      <name val="Arial"/>
      <family val="2"/>
    </font>
    <font>
      <u val="single"/>
      <sz val="10"/>
      <color indexed="12"/>
      <name val="Arial"/>
      <family val="2"/>
    </font>
    <font>
      <u val="single"/>
      <sz val="10"/>
      <color indexed="36"/>
      <name val="Arial"/>
      <family val="2"/>
    </font>
    <font>
      <i/>
      <sz val="8"/>
      <name val="Arial"/>
      <family val="2"/>
    </font>
    <font>
      <sz val="9"/>
      <name val="Arial"/>
      <family val="2"/>
    </font>
    <font>
      <b/>
      <sz val="10"/>
      <color indexed="9"/>
      <name val="Arial"/>
      <family val="2"/>
    </font>
    <font>
      <i/>
      <sz val="7.5"/>
      <name val="Arial"/>
      <family val="2"/>
    </font>
    <font>
      <sz val="8"/>
      <name val="Arial"/>
      <family val="2"/>
    </font>
    <font>
      <b/>
      <sz val="6"/>
      <name val="Arial"/>
      <family val="2"/>
    </font>
    <font>
      <sz val="8"/>
      <name val="Tahoma"/>
      <family val="2"/>
    </font>
    <font>
      <b/>
      <i/>
      <sz val="6"/>
      <name val="Arial"/>
      <family val="2"/>
    </font>
    <font>
      <b/>
      <u val="single"/>
      <sz val="8"/>
      <name val="Arial"/>
      <family val="2"/>
    </font>
    <font>
      <sz val="9"/>
      <name val="Tahoma"/>
      <family val="2"/>
    </font>
    <font>
      <b/>
      <sz val="8"/>
      <color indexed="8"/>
      <name val="Arial"/>
      <family val="2"/>
    </font>
    <font>
      <b/>
      <sz val="9"/>
      <color indexed="12"/>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color indexed="9"/>
      <name val="Arial"/>
      <family val="2"/>
    </font>
    <font>
      <b/>
      <sz val="9"/>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8"/>
      <color theme="0"/>
      <name val="Arial"/>
      <family val="2"/>
    </font>
    <font>
      <b/>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7" tint="0.5999900102615356"/>
        <bgColor indexed="64"/>
      </patternFill>
    </fill>
    <fill>
      <patternFill patternType="solid">
        <fgColor rgb="FFF1EFF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thin"/>
      <top style="thin"/>
      <bottom style="thin"/>
    </border>
    <border>
      <left style="thin"/>
      <right>
        <color indexed="63"/>
      </right>
      <top style="thin"/>
      <bottom style="medium"/>
    </border>
    <border>
      <left>
        <color indexed="63"/>
      </left>
      <right style="thin"/>
      <top style="thin"/>
      <bottom style="medium"/>
    </border>
    <border>
      <left>
        <color indexed="63"/>
      </left>
      <right style="medium"/>
      <top style="medium"/>
      <bottom style="medium"/>
    </border>
    <border>
      <left style="thin"/>
      <right style="thin"/>
      <top>
        <color indexed="63"/>
      </top>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4">
    <xf numFmtId="0" fontId="0" fillId="0" borderId="0" xfId="0" applyAlignment="1">
      <alignment/>
    </xf>
    <xf numFmtId="2" fontId="10" fillId="33" borderId="0" xfId="0" applyNumberFormat="1" applyFont="1" applyFill="1" applyBorder="1" applyAlignment="1" applyProtection="1">
      <alignment horizontal="center" vertical="center" wrapText="1"/>
      <protection/>
    </xf>
    <xf numFmtId="164" fontId="0" fillId="0" borderId="0" xfId="0" applyNumberFormat="1" applyAlignment="1" applyProtection="1">
      <alignment horizontal="center" wrapText="1"/>
      <protection/>
    </xf>
    <xf numFmtId="0" fontId="0" fillId="0" borderId="0" xfId="0" applyAlignment="1" applyProtection="1">
      <alignment wrapText="1"/>
      <protection/>
    </xf>
    <xf numFmtId="0" fontId="2" fillId="0" borderId="0" xfId="0" applyFont="1" applyAlignment="1" applyProtection="1">
      <alignment vertical="center" wrapText="1"/>
      <protection/>
    </xf>
    <xf numFmtId="0" fontId="1" fillId="0" borderId="0" xfId="0" applyFont="1" applyAlignment="1" applyProtection="1">
      <alignment horizontal="left" vertical="center" wrapText="1"/>
      <protection/>
    </xf>
    <xf numFmtId="0" fontId="6" fillId="0" borderId="0" xfId="0" applyFont="1" applyAlignment="1" applyProtection="1">
      <alignment horizontal="center" vertical="center" wrapText="1"/>
      <protection/>
    </xf>
    <xf numFmtId="0" fontId="0" fillId="0" borderId="0" xfId="0" applyFont="1" applyAlignment="1" applyProtection="1">
      <alignment wrapText="1"/>
      <protection/>
    </xf>
    <xf numFmtId="2" fontId="1" fillId="33" borderId="0" xfId="0" applyNumberFormat="1" applyFont="1" applyFill="1" applyBorder="1" applyAlignment="1" applyProtection="1">
      <alignment horizontal="center" vertical="center" wrapText="1"/>
      <protection/>
    </xf>
    <xf numFmtId="0" fontId="11" fillId="0" borderId="0" xfId="0" applyFont="1" applyBorder="1" applyAlignment="1" applyProtection="1">
      <alignment horizontal="left"/>
      <protection/>
    </xf>
    <xf numFmtId="0" fontId="1" fillId="0" borderId="0" xfId="0" applyFont="1" applyAlignment="1" applyProtection="1">
      <alignment wrapText="1"/>
      <protection/>
    </xf>
    <xf numFmtId="2" fontId="2" fillId="0" borderId="0" xfId="0" applyNumberFormat="1" applyFont="1" applyBorder="1" applyAlignment="1" applyProtection="1">
      <alignment horizontal="left" vertical="center"/>
      <protection/>
    </xf>
    <xf numFmtId="2" fontId="5" fillId="0" borderId="0" xfId="0" applyNumberFormat="1" applyFont="1" applyBorder="1" applyAlignment="1" applyProtection="1">
      <alignment horizontal="center"/>
      <protection/>
    </xf>
    <xf numFmtId="164" fontId="1" fillId="0" borderId="0" xfId="0" applyNumberFormat="1" applyFont="1" applyAlignment="1" applyProtection="1">
      <alignment horizontal="center" wrapText="1"/>
      <protection/>
    </xf>
    <xf numFmtId="0" fontId="1" fillId="0" borderId="0" xfId="0" applyFont="1" applyAlignment="1" applyProtection="1">
      <alignment/>
      <protection/>
    </xf>
    <xf numFmtId="0" fontId="2" fillId="0" borderId="0" xfId="0" applyFont="1" applyBorder="1" applyAlignment="1" applyProtection="1">
      <alignment horizontal="right" vertical="center"/>
      <protection/>
    </xf>
    <xf numFmtId="0" fontId="0" fillId="0" borderId="0" xfId="0" applyAlignment="1" applyProtection="1">
      <alignment/>
      <protection/>
    </xf>
    <xf numFmtId="0" fontId="1" fillId="0" borderId="0" xfId="0" applyFont="1" applyBorder="1" applyAlignment="1" applyProtection="1">
      <alignment/>
      <protection/>
    </xf>
    <xf numFmtId="2" fontId="5" fillId="0" borderId="0" xfId="0" applyNumberFormat="1" applyFont="1" applyBorder="1" applyAlignment="1" applyProtection="1">
      <alignment/>
      <protection/>
    </xf>
    <xf numFmtId="164" fontId="1" fillId="0" borderId="0" xfId="0" applyNumberFormat="1" applyFont="1" applyBorder="1" applyAlignment="1" applyProtection="1">
      <alignment horizontal="center"/>
      <protection/>
    </xf>
    <xf numFmtId="0" fontId="4" fillId="0" borderId="0" xfId="0" applyFont="1" applyAlignment="1" applyProtection="1">
      <alignment wrapText="1"/>
      <protection/>
    </xf>
    <xf numFmtId="164" fontId="4" fillId="0" borderId="0" xfId="0" applyNumberFormat="1" applyFont="1" applyAlignment="1" applyProtection="1">
      <alignment horizontal="center" wrapText="1"/>
      <protection/>
    </xf>
    <xf numFmtId="2" fontId="0" fillId="0" borderId="0" xfId="0" applyNumberFormat="1" applyAlignment="1" applyProtection="1">
      <alignment wrapText="1"/>
      <protection/>
    </xf>
    <xf numFmtId="0" fontId="12" fillId="0" borderId="0" xfId="0" applyFont="1" applyAlignment="1" applyProtection="1">
      <alignment/>
      <protection/>
    </xf>
    <xf numFmtId="0" fontId="12" fillId="0" borderId="0" xfId="0" applyFont="1" applyAlignment="1" applyProtection="1">
      <alignment vertical="top"/>
      <protection/>
    </xf>
    <xf numFmtId="1" fontId="60" fillId="0" borderId="0" xfId="0" applyNumberFormat="1" applyFont="1" applyAlignment="1" applyProtection="1">
      <alignment horizontal="center" wrapText="1"/>
      <protection/>
    </xf>
    <xf numFmtId="2" fontId="10" fillId="5" borderId="10" xfId="0" applyNumberFormat="1" applyFont="1" applyFill="1" applyBorder="1" applyAlignment="1" applyProtection="1">
      <alignment horizontal="center" vertical="center" wrapText="1"/>
      <protection/>
    </xf>
    <xf numFmtId="2" fontId="1" fillId="5" borderId="10" xfId="0" applyNumberFormat="1" applyFont="1" applyFill="1" applyBorder="1" applyAlignment="1" applyProtection="1">
      <alignment horizontal="center" vertical="center" wrapText="1"/>
      <protection/>
    </xf>
    <xf numFmtId="2" fontId="9" fillId="34" borderId="11" xfId="0" applyNumberFormat="1" applyFont="1" applyFill="1" applyBorder="1" applyAlignment="1" applyProtection="1">
      <alignment horizontal="center" vertical="center" wrapText="1"/>
      <protection/>
    </xf>
    <xf numFmtId="164" fontId="9" fillId="34" borderId="11" xfId="0" applyNumberFormat="1" applyFont="1" applyFill="1" applyBorder="1" applyAlignment="1" applyProtection="1">
      <alignment horizontal="center" vertical="center" wrapText="1"/>
      <protection/>
    </xf>
    <xf numFmtId="1" fontId="1" fillId="35" borderId="12" xfId="0" applyNumberFormat="1" applyFont="1" applyFill="1" applyBorder="1" applyAlignment="1" applyProtection="1">
      <alignment horizontal="center" vertical="center" wrapText="1"/>
      <protection/>
    </xf>
    <xf numFmtId="2" fontId="1" fillId="35" borderId="12" xfId="0" applyNumberFormat="1" applyFont="1" applyFill="1" applyBorder="1" applyAlignment="1" applyProtection="1">
      <alignment horizontal="center" vertical="center" wrapText="1"/>
      <protection/>
    </xf>
    <xf numFmtId="2" fontId="1" fillId="35" borderId="13" xfId="0" applyNumberFormat="1" applyFont="1" applyFill="1" applyBorder="1" applyAlignment="1" applyProtection="1">
      <alignment horizontal="center" vertical="center" wrapText="1"/>
      <protection/>
    </xf>
    <xf numFmtId="0" fontId="13" fillId="0" borderId="0" xfId="0" applyFont="1" applyAlignment="1" applyProtection="1">
      <alignment wrapText="1"/>
      <protection/>
    </xf>
    <xf numFmtId="0" fontId="6" fillId="0" borderId="0" xfId="0" applyFont="1" applyAlignment="1" applyProtection="1">
      <alignment vertical="center" wrapText="1"/>
      <protection/>
    </xf>
    <xf numFmtId="0" fontId="6" fillId="0" borderId="0" xfId="0" applyFont="1" applyAlignment="1" applyProtection="1">
      <alignment horizontal="left" vertical="center" wrapText="1"/>
      <protection/>
    </xf>
    <xf numFmtId="0" fontId="13" fillId="0" borderId="0" xfId="0" applyFont="1" applyAlignment="1">
      <alignment/>
    </xf>
    <xf numFmtId="1" fontId="61" fillId="0" borderId="0" xfId="0" applyNumberFormat="1" applyFont="1" applyAlignment="1" applyProtection="1">
      <alignment horizontal="center" wrapText="1"/>
      <protection/>
    </xf>
    <xf numFmtId="0" fontId="6" fillId="0" borderId="0" xfId="0" applyFont="1" applyAlignment="1" applyProtection="1">
      <alignment wrapText="1"/>
      <protection/>
    </xf>
    <xf numFmtId="0" fontId="6" fillId="0" borderId="0" xfId="0" applyFont="1" applyAlignment="1" applyProtection="1">
      <alignment/>
      <protection/>
    </xf>
    <xf numFmtId="0" fontId="6" fillId="0" borderId="0" xfId="0" applyFont="1" applyBorder="1" applyAlignment="1" applyProtection="1">
      <alignment/>
      <protection/>
    </xf>
    <xf numFmtId="0" fontId="17" fillId="0" borderId="0" xfId="0" applyFont="1" applyAlignment="1" applyProtection="1">
      <alignment wrapText="1"/>
      <protection/>
    </xf>
    <xf numFmtId="2" fontId="10" fillId="5" borderId="14" xfId="0" applyNumberFormat="1" applyFont="1" applyFill="1" applyBorder="1" applyAlignment="1" applyProtection="1">
      <alignment horizontal="center" vertical="center" wrapText="1"/>
      <protection locked="0"/>
    </xf>
    <xf numFmtId="0" fontId="9" fillId="34" borderId="12" xfId="0" applyFont="1" applyFill="1" applyBorder="1" applyAlignment="1" applyProtection="1">
      <alignment horizontal="center" vertical="center" wrapText="1"/>
      <protection/>
    </xf>
    <xf numFmtId="2" fontId="2" fillId="0" borderId="0" xfId="0" applyNumberFormat="1" applyFont="1" applyBorder="1"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0" fontId="1" fillId="33" borderId="15" xfId="0" applyFont="1" applyFill="1" applyBorder="1" applyAlignment="1" applyProtection="1">
      <alignment horizontal="center" vertical="center" wrapText="1"/>
      <protection/>
    </xf>
    <xf numFmtId="164" fontId="2" fillId="33" borderId="16" xfId="0" applyNumberFormat="1" applyFont="1" applyFill="1" applyBorder="1" applyAlignment="1" applyProtection="1">
      <alignment horizontal="center" wrapText="1"/>
      <protection/>
    </xf>
    <xf numFmtId="0" fontId="7" fillId="34" borderId="12" xfId="53" applyFill="1" applyBorder="1" applyAlignment="1" applyProtection="1">
      <alignment horizontal="center" vertical="center" wrapText="1"/>
      <protection/>
    </xf>
    <xf numFmtId="164" fontId="13" fillId="36" borderId="17" xfId="0" applyNumberFormat="1" applyFont="1" applyFill="1" applyBorder="1" applyAlignment="1" applyProtection="1">
      <alignment horizontal="center" vertical="center" wrapText="1"/>
      <protection/>
    </xf>
    <xf numFmtId="0" fontId="13" fillId="0" borderId="0" xfId="0" applyFont="1" applyAlignment="1">
      <alignment horizontal="left" vertical="top"/>
    </xf>
    <xf numFmtId="0" fontId="13" fillId="5" borderId="14" xfId="57" applyFont="1" applyFill="1" applyBorder="1" applyAlignment="1">
      <alignment horizontal="left" vertical="top" wrapText="1"/>
      <protection/>
    </xf>
    <xf numFmtId="0" fontId="13" fillId="5" borderId="14" xfId="0" applyFont="1" applyFill="1" applyBorder="1" applyAlignment="1" applyProtection="1">
      <alignment horizontal="left" vertical="top" wrapText="1"/>
      <protection/>
    </xf>
    <xf numFmtId="0" fontId="13" fillId="5" borderId="18" xfId="57" applyFont="1" applyFill="1" applyBorder="1" applyAlignment="1">
      <alignment horizontal="left" vertical="top" wrapText="1"/>
      <protection/>
    </xf>
    <xf numFmtId="0" fontId="13" fillId="5" borderId="14" xfId="0" applyFont="1" applyFill="1" applyBorder="1" applyAlignment="1">
      <alignment horizontal="left" vertical="top"/>
    </xf>
    <xf numFmtId="0" fontId="13" fillId="5" borderId="14" xfId="0" applyFont="1" applyFill="1" applyBorder="1" applyAlignment="1">
      <alignment horizontal="left" vertical="top" wrapText="1"/>
    </xf>
    <xf numFmtId="0" fontId="13" fillId="5" borderId="19" xfId="57" applyFont="1" applyFill="1" applyBorder="1" applyAlignment="1">
      <alignment horizontal="left" vertical="top" wrapText="1"/>
      <protection/>
    </xf>
    <xf numFmtId="0" fontId="19" fillId="11" borderId="14" xfId="0" applyFont="1" applyFill="1" applyBorder="1" applyAlignment="1">
      <alignment horizontal="left" vertical="top"/>
    </xf>
    <xf numFmtId="0" fontId="19" fillId="0" borderId="14" xfId="0" applyFont="1" applyBorder="1" applyAlignment="1">
      <alignment horizontal="left" vertical="top"/>
    </xf>
    <xf numFmtId="0" fontId="2" fillId="0" borderId="0" xfId="0" applyFont="1" applyAlignment="1">
      <alignment horizontal="center" vertical="top"/>
    </xf>
    <xf numFmtId="164" fontId="2" fillId="5" borderId="10" xfId="0" applyNumberFormat="1" applyFont="1" applyFill="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37" borderId="20" xfId="0" applyFont="1" applyFill="1" applyBorder="1" applyAlignment="1" applyProtection="1">
      <alignment horizontal="center" vertical="center" wrapText="1"/>
      <protection/>
    </xf>
    <xf numFmtId="0" fontId="16" fillId="37" borderId="21" xfId="0" applyFont="1" applyFill="1" applyBorder="1" applyAlignment="1" applyProtection="1">
      <alignment horizontal="center" vertical="center" wrapText="1"/>
      <protection/>
    </xf>
    <xf numFmtId="164" fontId="14" fillId="11" borderId="22" xfId="0" applyNumberFormat="1" applyFont="1" applyFill="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1" fillId="38" borderId="14" xfId="0" applyFont="1" applyFill="1" applyBorder="1" applyAlignment="1" applyProtection="1">
      <alignment horizontal="left" vertical="top" wrapText="1"/>
      <protection locked="0"/>
    </xf>
    <xf numFmtId="0" fontId="1" fillId="38" borderId="14" xfId="0" applyFont="1" applyFill="1" applyBorder="1" applyAlignment="1" applyProtection="1">
      <alignment horizontal="left" vertical="top" wrapText="1" indent="1"/>
      <protection locked="0"/>
    </xf>
    <xf numFmtId="0" fontId="62" fillId="38" borderId="14" xfId="0" applyFont="1" applyFill="1" applyBorder="1" applyAlignment="1" applyProtection="1">
      <alignment horizontal="left" vertical="top" wrapText="1"/>
      <protection locked="0"/>
    </xf>
    <xf numFmtId="0" fontId="9" fillId="34" borderId="13" xfId="0" applyFont="1" applyFill="1" applyBorder="1" applyAlignment="1" applyProtection="1">
      <alignment horizontal="center" vertical="center" wrapText="1"/>
      <protection/>
    </xf>
    <xf numFmtId="0" fontId="9" fillId="34" borderId="24" xfId="0" applyFont="1" applyFill="1" applyBorder="1" applyAlignment="1" applyProtection="1">
      <alignment horizontal="center" vertical="center" wrapText="1"/>
      <protection/>
    </xf>
    <xf numFmtId="0" fontId="13" fillId="0" borderId="0" xfId="0" applyFont="1" applyBorder="1" applyAlignment="1">
      <alignment/>
    </xf>
    <xf numFmtId="0" fontId="21" fillId="0" borderId="0" xfId="0" applyFont="1" applyAlignment="1" applyProtection="1">
      <alignment wrapText="1"/>
      <protection/>
    </xf>
    <xf numFmtId="0" fontId="2" fillId="0" borderId="0" xfId="0" applyFont="1" applyAlignment="1">
      <alignment horizontal="center" vertical="top"/>
    </xf>
    <xf numFmtId="0" fontId="0" fillId="0" borderId="0" xfId="0" applyFont="1" applyAlignment="1">
      <alignment horizontal="left" vertical="top" wrapText="1"/>
    </xf>
    <xf numFmtId="0" fontId="20" fillId="0" borderId="0" xfId="0" applyFont="1" applyAlignment="1">
      <alignment horizontal="center" vertical="center" wrapText="1"/>
    </xf>
    <xf numFmtId="0" fontId="2" fillId="36" borderId="11" xfId="0" applyFont="1" applyFill="1" applyBorder="1" applyAlignment="1" applyProtection="1">
      <alignment horizontal="center" vertical="center" wrapText="1"/>
      <protection/>
    </xf>
    <xf numFmtId="0" fontId="2" fillId="36" borderId="25" xfId="0" applyFont="1" applyFill="1" applyBorder="1" applyAlignment="1" applyProtection="1">
      <alignment horizontal="center" vertical="center" wrapText="1"/>
      <protection/>
    </xf>
    <xf numFmtId="0" fontId="2" fillId="36" borderId="26" xfId="0" applyFont="1" applyFill="1" applyBorder="1" applyAlignment="1" applyProtection="1">
      <alignment horizontal="center" vertical="center" wrapText="1"/>
      <protection/>
    </xf>
    <xf numFmtId="0" fontId="9" fillId="34" borderId="13" xfId="0" applyFont="1" applyFill="1" applyBorder="1" applyAlignment="1" applyProtection="1">
      <alignment horizontal="center" vertical="center" wrapText="1"/>
      <protection/>
    </xf>
    <xf numFmtId="0" fontId="9" fillId="34" borderId="17" xfId="0" applyFont="1" applyFill="1" applyBorder="1" applyAlignment="1" applyProtection="1">
      <alignment horizontal="center" vertical="center" wrapText="1"/>
      <protection/>
    </xf>
    <xf numFmtId="0" fontId="2" fillId="35" borderId="13" xfId="0" applyFont="1" applyFill="1" applyBorder="1" applyAlignment="1" applyProtection="1">
      <alignment horizontal="center" vertical="center"/>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1" fillId="34" borderId="13" xfId="0" applyFont="1" applyFill="1" applyBorder="1" applyAlignment="1" applyProtection="1">
      <alignment horizontal="center" vertical="center" wrapText="1"/>
      <protection/>
    </xf>
    <xf numFmtId="0" fontId="1" fillId="34" borderId="17" xfId="0" applyFont="1" applyFill="1" applyBorder="1" applyAlignment="1" applyProtection="1">
      <alignment horizontal="center" vertical="center" wrapText="1"/>
      <protection/>
    </xf>
    <xf numFmtId="2" fontId="1" fillId="34" borderId="11" xfId="0" applyNumberFormat="1" applyFont="1" applyFill="1" applyBorder="1" applyAlignment="1" applyProtection="1">
      <alignment horizontal="center" vertical="center" wrapText="1"/>
      <protection/>
    </xf>
    <xf numFmtId="2" fontId="1" fillId="34" borderId="26" xfId="0" applyNumberFormat="1" applyFont="1" applyFill="1" applyBorder="1" applyAlignment="1" applyProtection="1">
      <alignment horizontal="center" vertical="center" wrapText="1"/>
      <protection/>
    </xf>
    <xf numFmtId="0" fontId="3" fillId="0" borderId="0" xfId="0" applyFont="1" applyBorder="1" applyAlignment="1" applyProtection="1">
      <alignment horizontal="center"/>
      <protection/>
    </xf>
    <xf numFmtId="14" fontId="2" fillId="0" borderId="28" xfId="0" applyNumberFormat="1" applyFont="1" applyBorder="1" applyAlignment="1" applyProtection="1">
      <alignment horizontal="center" vertical="top" wrapText="1"/>
      <protection/>
    </xf>
    <xf numFmtId="0" fontId="3" fillId="0" borderId="27" xfId="0" applyFont="1" applyBorder="1" applyAlignment="1" applyProtection="1">
      <alignment horizontal="left" vertical="center"/>
      <protection/>
    </xf>
    <xf numFmtId="0" fontId="3" fillId="0" borderId="27" xfId="0" applyFont="1" applyBorder="1" applyAlignment="1" applyProtection="1">
      <alignment horizontal="left" vertical="center" wrapText="1"/>
      <protection/>
    </xf>
    <xf numFmtId="0" fontId="1" fillId="34" borderId="13" xfId="0" applyFont="1" applyFill="1" applyBorder="1" applyAlignment="1" applyProtection="1">
      <alignment horizontal="center" vertical="center"/>
      <protection/>
    </xf>
    <xf numFmtId="0" fontId="1" fillId="34" borderId="17" xfId="0" applyFont="1" applyFill="1" applyBorder="1" applyAlignment="1" applyProtection="1">
      <alignment horizontal="center" vertical="center"/>
      <protection/>
    </xf>
    <xf numFmtId="164" fontId="1" fillId="34" borderId="11" xfId="0" applyNumberFormat="1" applyFont="1" applyFill="1" applyBorder="1" applyAlignment="1" applyProtection="1">
      <alignment horizontal="center" vertical="center" wrapText="1"/>
      <protection/>
    </xf>
    <xf numFmtId="164" fontId="1" fillId="34" borderId="26" xfId="0" applyNumberFormat="1" applyFont="1" applyFill="1" applyBorder="1" applyAlignment="1" applyProtection="1">
      <alignment horizontal="center" vertical="center" wrapText="1"/>
      <protection/>
    </xf>
    <xf numFmtId="0" fontId="1" fillId="36" borderId="11" xfId="0" applyFont="1" applyFill="1" applyBorder="1" applyAlignment="1" applyProtection="1">
      <alignment horizontal="center" vertical="center"/>
      <protection/>
    </xf>
    <xf numFmtId="0" fontId="1" fillId="36" borderId="26" xfId="0" applyFont="1" applyFill="1" applyBorder="1" applyAlignment="1" applyProtection="1">
      <alignment horizontal="center" vertical="center"/>
      <protection/>
    </xf>
    <xf numFmtId="0" fontId="3" fillId="0" borderId="17"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1" fillId="34" borderId="11" xfId="0" applyFont="1" applyFill="1" applyBorder="1" applyAlignment="1" applyProtection="1">
      <alignment horizontal="center" vertical="center"/>
      <protection/>
    </xf>
    <xf numFmtId="0" fontId="1" fillId="34" borderId="26"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7" tint="0.39998000860214233"/>
  </sheetPr>
  <dimension ref="B1:F36"/>
  <sheetViews>
    <sheetView zoomScale="80" zoomScaleNormal="80" zoomScalePageLayoutView="0" workbookViewId="0" topLeftCell="A1">
      <selection activeCell="A1" sqref="A1"/>
    </sheetView>
  </sheetViews>
  <sheetFormatPr defaultColWidth="9.140625" defaultRowHeight="12.75"/>
  <cols>
    <col min="1" max="1" width="1.7109375" style="51" customWidth="1"/>
    <col min="2" max="2" width="32.140625" style="51" customWidth="1"/>
    <col min="3" max="3" width="2.7109375" style="51" customWidth="1"/>
    <col min="4" max="4" width="47.8515625" style="51" customWidth="1"/>
    <col min="5" max="5" width="2.7109375" style="51" customWidth="1"/>
    <col min="6" max="6" width="46.140625" style="51" customWidth="1"/>
    <col min="7" max="7" width="1.7109375" style="51" customWidth="1"/>
    <col min="8" max="16384" width="9.140625" style="51" customWidth="1"/>
  </cols>
  <sheetData>
    <row r="1" spans="2:6" ht="12.75">
      <c r="B1" s="75" t="s">
        <v>116</v>
      </c>
      <c r="C1" s="75"/>
      <c r="D1" s="75"/>
      <c r="E1" s="75"/>
      <c r="F1" s="75"/>
    </row>
    <row r="2" spans="2:6" ht="12.75">
      <c r="B2" s="60"/>
      <c r="C2" s="60"/>
      <c r="D2" s="60"/>
      <c r="E2" s="60"/>
      <c r="F2" s="60"/>
    </row>
    <row r="3" spans="2:6" ht="12.75" customHeight="1">
      <c r="B3" s="76" t="s">
        <v>132</v>
      </c>
      <c r="C3" s="76"/>
      <c r="D3" s="76"/>
      <c r="E3" s="76"/>
      <c r="F3" s="76"/>
    </row>
    <row r="4" spans="2:6" ht="12.75" customHeight="1">
      <c r="B4" s="76"/>
      <c r="C4" s="76"/>
      <c r="D4" s="76"/>
      <c r="E4" s="76"/>
      <c r="F4" s="76"/>
    </row>
    <row r="6" spans="2:6" ht="9.75">
      <c r="B6" s="58" t="s">
        <v>21</v>
      </c>
      <c r="D6" s="58" t="s">
        <v>22</v>
      </c>
      <c r="F6" s="58" t="s">
        <v>23</v>
      </c>
    </row>
    <row r="7" spans="2:6" ht="9.75">
      <c r="B7" s="52" t="s">
        <v>24</v>
      </c>
      <c r="D7" s="52" t="s">
        <v>25</v>
      </c>
      <c r="F7" s="52" t="s">
        <v>26</v>
      </c>
    </row>
    <row r="8" spans="2:6" ht="9.75">
      <c r="B8" s="53" t="s">
        <v>9</v>
      </c>
      <c r="D8" s="52" t="s">
        <v>27</v>
      </c>
      <c r="F8" s="53" t="s">
        <v>17</v>
      </c>
    </row>
    <row r="9" spans="2:6" ht="9.75">
      <c r="B9" s="52" t="s">
        <v>28</v>
      </c>
      <c r="D9" s="52" t="s">
        <v>29</v>
      </c>
      <c r="F9" s="53" t="s">
        <v>16</v>
      </c>
    </row>
    <row r="10" spans="2:6" ht="9.75">
      <c r="B10" s="53" t="s">
        <v>30</v>
      </c>
      <c r="D10" s="56" t="s">
        <v>31</v>
      </c>
      <c r="F10" s="52" t="s">
        <v>32</v>
      </c>
    </row>
    <row r="11" spans="2:6" ht="9.75">
      <c r="B11" s="52" t="s">
        <v>33</v>
      </c>
      <c r="D11" s="52" t="s">
        <v>34</v>
      </c>
      <c r="F11" s="52" t="s">
        <v>1</v>
      </c>
    </row>
    <row r="12" spans="2:6" ht="9.75">
      <c r="B12" s="52" t="s">
        <v>35</v>
      </c>
      <c r="D12" s="52" t="s">
        <v>36</v>
      </c>
      <c r="F12" s="52" t="s">
        <v>37</v>
      </c>
    </row>
    <row r="13" spans="2:6" ht="9.75">
      <c r="B13" s="52" t="s">
        <v>38</v>
      </c>
      <c r="D13" s="52" t="s">
        <v>39</v>
      </c>
      <c r="F13" s="52" t="s">
        <v>40</v>
      </c>
    </row>
    <row r="14" spans="2:6" ht="9.75">
      <c r="B14" s="53" t="s">
        <v>41</v>
      </c>
      <c r="D14" s="52" t="s">
        <v>42</v>
      </c>
      <c r="F14" s="52" t="s">
        <v>43</v>
      </c>
    </row>
    <row r="15" spans="2:6" ht="9.75">
      <c r="B15" s="52" t="s">
        <v>44</v>
      </c>
      <c r="D15" s="53" t="s">
        <v>45</v>
      </c>
      <c r="F15" s="52" t="s">
        <v>46</v>
      </c>
    </row>
    <row r="16" spans="2:6" ht="9.75">
      <c r="B16" s="52" t="s">
        <v>47</v>
      </c>
      <c r="D16" s="53" t="s">
        <v>48</v>
      </c>
      <c r="F16" s="52" t="s">
        <v>49</v>
      </c>
    </row>
    <row r="17" spans="2:6" ht="9.75">
      <c r="B17" s="53" t="s">
        <v>4</v>
      </c>
      <c r="D17" s="52" t="s">
        <v>50</v>
      </c>
      <c r="F17" s="52" t="s">
        <v>51</v>
      </c>
    </row>
    <row r="18" spans="2:6" ht="9.75">
      <c r="B18" s="52" t="s">
        <v>52</v>
      </c>
      <c r="D18" s="52" t="s">
        <v>53</v>
      </c>
      <c r="F18" s="52" t="s">
        <v>54</v>
      </c>
    </row>
    <row r="19" spans="2:6" ht="9.75">
      <c r="B19" s="52" t="s">
        <v>55</v>
      </c>
      <c r="D19" s="52" t="s">
        <v>56</v>
      </c>
      <c r="F19" s="56" t="s">
        <v>57</v>
      </c>
    </row>
    <row r="20" spans="2:6" ht="9.75">
      <c r="B20" s="52" t="s">
        <v>58</v>
      </c>
      <c r="D20" s="52" t="s">
        <v>59</v>
      </c>
      <c r="F20" s="52" t="s">
        <v>60</v>
      </c>
    </row>
    <row r="21" spans="2:6" ht="9.75">
      <c r="B21" s="52" t="s">
        <v>61</v>
      </c>
      <c r="D21" s="52" t="s">
        <v>62</v>
      </c>
      <c r="F21" s="53" t="s">
        <v>11</v>
      </c>
    </row>
    <row r="22" spans="2:6" ht="20.25">
      <c r="B22" s="52" t="s">
        <v>63</v>
      </c>
      <c r="D22" s="53" t="s">
        <v>10</v>
      </c>
      <c r="F22" s="52" t="s">
        <v>64</v>
      </c>
    </row>
    <row r="23" spans="2:6" ht="20.25">
      <c r="B23" s="54" t="s">
        <v>65</v>
      </c>
      <c r="D23" s="52" t="s">
        <v>66</v>
      </c>
      <c r="F23" s="52" t="s">
        <v>67</v>
      </c>
    </row>
    <row r="24" spans="2:6" ht="9.75">
      <c r="B24" s="52" t="s">
        <v>68</v>
      </c>
      <c r="D24" s="52" t="s">
        <v>69</v>
      </c>
      <c r="F24" s="52" t="s">
        <v>70</v>
      </c>
    </row>
    <row r="25" spans="2:6" ht="9.75">
      <c r="B25" s="52" t="s">
        <v>71</v>
      </c>
      <c r="D25" s="52" t="s">
        <v>72</v>
      </c>
      <c r="F25" s="53" t="s">
        <v>73</v>
      </c>
    </row>
    <row r="26" spans="4:6" ht="9.75">
      <c r="D26" s="56" t="s">
        <v>74</v>
      </c>
      <c r="F26" s="53" t="s">
        <v>8</v>
      </c>
    </row>
    <row r="27" spans="2:6" ht="9.75">
      <c r="B27" s="59" t="s">
        <v>117</v>
      </c>
      <c r="D27" s="52" t="s">
        <v>75</v>
      </c>
      <c r="F27" s="52" t="s">
        <v>76</v>
      </c>
    </row>
    <row r="28" spans="2:6" ht="9.75">
      <c r="B28" s="55" t="s">
        <v>127</v>
      </c>
      <c r="D28" s="56" t="s">
        <v>77</v>
      </c>
      <c r="F28" s="52" t="s">
        <v>78</v>
      </c>
    </row>
    <row r="29" spans="2:6" ht="9.75">
      <c r="B29" s="53" t="s">
        <v>121</v>
      </c>
      <c r="D29" s="57" t="s">
        <v>79</v>
      </c>
      <c r="F29" s="52" t="s">
        <v>80</v>
      </c>
    </row>
    <row r="30" spans="2:6" ht="9.75">
      <c r="B30" s="52" t="s">
        <v>118</v>
      </c>
      <c r="D30" s="52" t="s">
        <v>81</v>
      </c>
      <c r="F30" s="52" t="s">
        <v>82</v>
      </c>
    </row>
    <row r="31" spans="2:6" ht="9.75">
      <c r="B31" s="53" t="s">
        <v>124</v>
      </c>
      <c r="D31" s="52" t="s">
        <v>83</v>
      </c>
      <c r="F31" s="52" t="s">
        <v>84</v>
      </c>
    </row>
    <row r="32" spans="2:6" ht="9.75">
      <c r="B32" s="52" t="s">
        <v>119</v>
      </c>
      <c r="D32" s="52" t="s">
        <v>85</v>
      </c>
      <c r="F32" s="52" t="s">
        <v>86</v>
      </c>
    </row>
    <row r="33" spans="2:6" ht="20.25">
      <c r="B33" s="55" t="s">
        <v>122</v>
      </c>
      <c r="D33" s="57" t="s">
        <v>97</v>
      </c>
      <c r="F33" s="52" t="s">
        <v>87</v>
      </c>
    </row>
    <row r="34" spans="2:6" ht="9.75">
      <c r="B34" s="55" t="s">
        <v>123</v>
      </c>
      <c r="D34" s="56" t="s">
        <v>88</v>
      </c>
      <c r="F34" s="53" t="s">
        <v>12</v>
      </c>
    </row>
    <row r="35" spans="2:6" ht="9.75">
      <c r="B35" s="55" t="s">
        <v>126</v>
      </c>
      <c r="D35" s="52" t="s">
        <v>96</v>
      </c>
      <c r="F35" s="52" t="s">
        <v>89</v>
      </c>
    </row>
    <row r="36" spans="2:6" ht="20.25">
      <c r="B36" s="55" t="s">
        <v>133</v>
      </c>
      <c r="D36" s="52" t="s">
        <v>90</v>
      </c>
      <c r="F36" s="52" t="s">
        <v>91</v>
      </c>
    </row>
  </sheetData>
  <sheetProtection/>
  <mergeCells count="2">
    <mergeCell ref="B1:F1"/>
    <mergeCell ref="B3:F4"/>
  </mergeCells>
  <printOptions/>
  <pageMargins left="0.7" right="0.7" top="0.75" bottom="0.75" header="0.3" footer="0.3"/>
  <pageSetup horizontalDpi="1200" verticalDpi="1200" orientation="landscape" scale="90"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A1:AA41"/>
  <sheetViews>
    <sheetView tabSelected="1" zoomScale="98" zoomScaleNormal="98"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IV16384"/>
    </sheetView>
  </sheetViews>
  <sheetFormatPr defaultColWidth="9.140625" defaultRowHeight="12.75"/>
  <cols>
    <col min="1" max="1" width="2.7109375" style="3" customWidth="1"/>
    <col min="2" max="2" width="21.421875" style="3" customWidth="1"/>
    <col min="3" max="3" width="12.7109375" style="3" customWidth="1"/>
    <col min="4" max="4" width="24.28125" style="3" customWidth="1"/>
    <col min="5" max="5" width="10.7109375" style="3" customWidth="1"/>
    <col min="6" max="7" width="11.28125" style="3" customWidth="1"/>
    <col min="8" max="8" width="10.7109375" style="3" customWidth="1"/>
    <col min="9" max="9" width="21.140625" style="3" customWidth="1"/>
    <col min="10" max="10" width="10.7109375" style="3" customWidth="1"/>
    <col min="11" max="11" width="11.421875" style="46" customWidth="1"/>
    <col min="12" max="12" width="13.140625" style="22" customWidth="1"/>
    <col min="13" max="13" width="13.7109375" style="22" customWidth="1"/>
    <col min="14" max="14" width="15.421875" style="3" customWidth="1"/>
    <col min="15" max="15" width="17.140625" style="2" customWidth="1"/>
    <col min="16" max="25" width="1.7109375" style="33" hidden="1" customWidth="1"/>
    <col min="26" max="26" width="2.7109375" style="33" customWidth="1"/>
    <col min="27" max="27" width="9.140625" style="33" customWidth="1"/>
    <col min="28" max="16384" width="9.140625" style="3" customWidth="1"/>
  </cols>
  <sheetData>
    <row r="1" spans="1:15" ht="15" customHeight="1">
      <c r="A1" s="7" t="s">
        <v>120</v>
      </c>
      <c r="B1" s="90" t="s">
        <v>134</v>
      </c>
      <c r="C1" s="90"/>
      <c r="D1" s="90"/>
      <c r="E1" s="90"/>
      <c r="F1" s="90"/>
      <c r="G1" s="90"/>
      <c r="H1" s="90"/>
      <c r="I1" s="90"/>
      <c r="J1" s="90"/>
      <c r="K1" s="90"/>
      <c r="L1" s="90"/>
      <c r="M1" s="90"/>
      <c r="N1" s="90"/>
      <c r="O1" s="90"/>
    </row>
    <row r="2" spans="2:15" ht="13.5" thickBot="1">
      <c r="B2" s="91">
        <f ca="1">TODAY()</f>
        <v>42465</v>
      </c>
      <c r="C2" s="91"/>
      <c r="D2" s="91"/>
      <c r="E2" s="91"/>
      <c r="F2" s="91"/>
      <c r="G2" s="91"/>
      <c r="H2" s="91"/>
      <c r="I2" s="91"/>
      <c r="J2" s="91"/>
      <c r="K2" s="91"/>
      <c r="L2" s="91"/>
      <c r="M2" s="91"/>
      <c r="N2" s="91"/>
      <c r="O2" s="91"/>
    </row>
    <row r="3" spans="2:15" ht="15.75" customHeight="1" thickBot="1">
      <c r="B3" s="101" t="s">
        <v>154</v>
      </c>
      <c r="C3" s="92"/>
      <c r="D3" s="92" t="s">
        <v>150</v>
      </c>
      <c r="E3" s="92"/>
      <c r="F3" s="92"/>
      <c r="G3" s="92"/>
      <c r="H3" s="93" t="s">
        <v>153</v>
      </c>
      <c r="I3" s="93"/>
      <c r="J3" s="93"/>
      <c r="K3" s="93"/>
      <c r="L3" s="92" t="s">
        <v>151</v>
      </c>
      <c r="M3" s="92"/>
      <c r="N3" s="92" t="s">
        <v>152</v>
      </c>
      <c r="O3" s="100"/>
    </row>
    <row r="4" spans="2:15" ht="13.5" customHeight="1" thickBot="1">
      <c r="B4" s="78" t="s">
        <v>137</v>
      </c>
      <c r="C4" s="102" t="s">
        <v>0</v>
      </c>
      <c r="D4" s="83" t="s">
        <v>6</v>
      </c>
      <c r="E4" s="84"/>
      <c r="F4" s="84"/>
      <c r="G4" s="84"/>
      <c r="H4" s="84"/>
      <c r="I4" s="84"/>
      <c r="J4" s="84"/>
      <c r="K4" s="85"/>
      <c r="L4" s="88" t="s">
        <v>15</v>
      </c>
      <c r="M4" s="88" t="s">
        <v>18</v>
      </c>
      <c r="N4" s="98" t="s">
        <v>94</v>
      </c>
      <c r="O4" s="96" t="s">
        <v>13</v>
      </c>
    </row>
    <row r="5" spans="2:27" s="4" customFormat="1" ht="13.5" customHeight="1" thickBot="1">
      <c r="B5" s="79"/>
      <c r="C5" s="103"/>
      <c r="D5" s="94" t="s">
        <v>2</v>
      </c>
      <c r="E5" s="95"/>
      <c r="F5" s="94" t="s">
        <v>135</v>
      </c>
      <c r="G5" s="95"/>
      <c r="H5" s="86" t="s">
        <v>5</v>
      </c>
      <c r="I5" s="87"/>
      <c r="J5" s="86" t="s">
        <v>7</v>
      </c>
      <c r="K5" s="87"/>
      <c r="L5" s="89"/>
      <c r="M5" s="89"/>
      <c r="N5" s="99"/>
      <c r="O5" s="97"/>
      <c r="P5" s="34"/>
      <c r="Q5" s="34"/>
      <c r="R5" s="34"/>
      <c r="S5" s="34"/>
      <c r="T5" s="34"/>
      <c r="U5" s="34"/>
      <c r="V5" s="34"/>
      <c r="W5" s="34"/>
      <c r="X5" s="34"/>
      <c r="Y5" s="34"/>
      <c r="Z5" s="34"/>
      <c r="AA5" s="34"/>
    </row>
    <row r="6" spans="2:27" s="5" customFormat="1" ht="30.75" customHeight="1" thickBot="1">
      <c r="B6" s="80"/>
      <c r="C6" s="72" t="s">
        <v>131</v>
      </c>
      <c r="D6" s="81" t="s">
        <v>129</v>
      </c>
      <c r="E6" s="82"/>
      <c r="F6" s="81" t="s">
        <v>139</v>
      </c>
      <c r="G6" s="82"/>
      <c r="H6" s="81" t="s">
        <v>128</v>
      </c>
      <c r="I6" s="82"/>
      <c r="J6" s="81" t="s">
        <v>130</v>
      </c>
      <c r="K6" s="82"/>
      <c r="L6" s="28" t="s">
        <v>14</v>
      </c>
      <c r="M6" s="28" t="s">
        <v>19</v>
      </c>
      <c r="N6" s="72" t="s">
        <v>114</v>
      </c>
      <c r="O6" s="29" t="s">
        <v>20</v>
      </c>
      <c r="P6" s="35"/>
      <c r="Q6" s="35"/>
      <c r="R6" s="35"/>
      <c r="S6" s="35"/>
      <c r="T6" s="35"/>
      <c r="U6" s="35"/>
      <c r="V6" s="35"/>
      <c r="W6" s="35"/>
      <c r="X6" s="35"/>
      <c r="Y6" s="35"/>
      <c r="Z6" s="35"/>
      <c r="AA6" s="35"/>
    </row>
    <row r="7" spans="2:15" s="6" customFormat="1" ht="68.25" thickBot="1">
      <c r="B7" s="49" t="s">
        <v>125</v>
      </c>
      <c r="C7" s="71" t="s">
        <v>136</v>
      </c>
      <c r="D7" s="43" t="s">
        <v>108</v>
      </c>
      <c r="E7" s="43" t="s">
        <v>109</v>
      </c>
      <c r="F7" s="43" t="s">
        <v>108</v>
      </c>
      <c r="G7" s="43" t="s">
        <v>138</v>
      </c>
      <c r="H7" s="43" t="s">
        <v>102</v>
      </c>
      <c r="I7" s="43" t="s">
        <v>103</v>
      </c>
      <c r="J7" s="43" t="s">
        <v>106</v>
      </c>
      <c r="K7" s="43" t="s">
        <v>113</v>
      </c>
      <c r="L7" s="43" t="s">
        <v>107</v>
      </c>
      <c r="M7" s="71" t="s">
        <v>112</v>
      </c>
      <c r="N7" s="43" t="s">
        <v>111</v>
      </c>
      <c r="O7" s="50" t="s">
        <v>142</v>
      </c>
    </row>
    <row r="8" spans="2:27" s="62" customFormat="1" ht="17.25" thickBot="1">
      <c r="B8" s="63" t="s">
        <v>98</v>
      </c>
      <c r="C8" s="64" t="s">
        <v>92</v>
      </c>
      <c r="D8" s="64" t="s">
        <v>110</v>
      </c>
      <c r="E8" s="64" t="s">
        <v>143</v>
      </c>
      <c r="F8" s="64" t="s">
        <v>110</v>
      </c>
      <c r="G8" s="64" t="s">
        <v>144</v>
      </c>
      <c r="H8" s="64" t="s">
        <v>145</v>
      </c>
      <c r="I8" s="64" t="s">
        <v>146</v>
      </c>
      <c r="J8" s="64" t="s">
        <v>106</v>
      </c>
      <c r="K8" s="64" t="s">
        <v>147</v>
      </c>
      <c r="L8" s="64" t="s">
        <v>93</v>
      </c>
      <c r="M8" s="64" t="s">
        <v>148</v>
      </c>
      <c r="N8" s="64" t="s">
        <v>95</v>
      </c>
      <c r="O8" s="65" t="s">
        <v>149</v>
      </c>
      <c r="P8" s="66"/>
      <c r="Q8" s="67"/>
      <c r="R8" s="67"/>
      <c r="S8" s="67"/>
      <c r="T8" s="67"/>
      <c r="U8" s="67"/>
      <c r="V8" s="67"/>
      <c r="W8" s="67"/>
      <c r="X8" s="67"/>
      <c r="Y8" s="67"/>
      <c r="Z8" s="67"/>
      <c r="AA8" s="67"/>
    </row>
    <row r="9" spans="2:27" s="7" customFormat="1" ht="72.75" customHeight="1">
      <c r="B9" s="68"/>
      <c r="C9" s="26"/>
      <c r="D9" s="42"/>
      <c r="E9" s="42"/>
      <c r="F9" s="42"/>
      <c r="G9" s="42"/>
      <c r="H9" s="42"/>
      <c r="I9" s="42"/>
      <c r="J9" s="42"/>
      <c r="K9" s="42"/>
      <c r="L9" s="27"/>
      <c r="M9" s="27"/>
      <c r="N9" s="42"/>
      <c r="O9" s="61"/>
      <c r="P9" s="36">
        <f>IF(C9="Will not Occur",1,IF(C9="Doubtful",2,IF(C9="Possible",3,IF(C9="Probable",4,IF(C9="Inevitable",5,0)))))</f>
        <v>0</v>
      </c>
      <c r="Q9" s="36">
        <f>IF(D9="None",1,IF(D9="Few minor injuries",2,IF(D9="Multiple minor injuries",3,IF(D9="Few major injuries or death",4,IF(D9="Multiple major injuries or deaths",5,0)))))</f>
        <v>0</v>
      </c>
      <c r="R9" s="36">
        <f>IF(E9="None",1,IF(E9="One to nine",2,IF(E9="10 to 99",3,IF(E9="100-999",4,IF(E9="&gt;1000",5,0)))))</f>
        <v>0</v>
      </c>
      <c r="S9" s="36">
        <f>IF(F9="None",1,IF(F9="Infrequently",2,IF(F9="Every month",3,IF(F9="Every week",4,IF(F9="Daily",5,0)))))</f>
        <v>0</v>
      </c>
      <c r="T9" s="36">
        <f>IF(G9="None",1,IF(G9="Minimal",2,IF(G9="Medium",3,IF(G9="High",4,IF(G9="Exceeds KSU Policy",5,0)))))</f>
        <v>0</v>
      </c>
      <c r="U9" s="36">
        <f>IF(H9="Little or no damage",1,IF(H9="Mild",2,IF(H9="Moderate",3,IF(H9="Severe",4,IF(H9="Extensive",5,0)))))</f>
        <v>0</v>
      </c>
      <c r="V9" s="36">
        <f aca="true" t="shared" si="0" ref="V9:V14">IF(I9="&lt;$1M",1,IF(I9="Between $1M-$10M",2,IF(I9="Between $10M-$100M",3,IF(I9="Between $100M-$1B",4,IF(I9="&gt;1B",5,0)))))</f>
        <v>0</v>
      </c>
      <c r="W9" s="36">
        <f>IF(J9="Hours",1,IF(J9="Days",2,IF(J9="Weeks",3,IF(J9="Months",4,IF(J9="Year or longer",5,0)))))</f>
        <v>0</v>
      </c>
      <c r="X9" s="36">
        <f>IF(K9="None",1,IF(K9="Minor",2,IF(K9="Moderate",3,IF(K9="High",4,IF(K9="Severe",5,0)))))</f>
        <v>0</v>
      </c>
      <c r="Y9" s="36">
        <f>IF(N9="None",1,IF(N9="Poor",2,IF(N9="Fair",3,IF(N9="Good",4,IF(N9="Prepared",5,0)))))</f>
        <v>0</v>
      </c>
      <c r="Z9" s="33"/>
      <c r="AA9" s="33"/>
    </row>
    <row r="10" spans="2:27" s="7" customFormat="1" ht="48.75" customHeight="1">
      <c r="B10" s="70"/>
      <c r="C10" s="26"/>
      <c r="D10" s="42"/>
      <c r="E10" s="42"/>
      <c r="F10" s="42"/>
      <c r="G10" s="42"/>
      <c r="H10" s="42"/>
      <c r="I10" s="42"/>
      <c r="J10" s="42"/>
      <c r="K10" s="42"/>
      <c r="L10" s="27"/>
      <c r="M10" s="27"/>
      <c r="N10" s="42"/>
      <c r="O10" s="61"/>
      <c r="P10" s="36">
        <f>IF(C10="Will not Occur",1,IF(C10="Doubtful",2,IF(C10="Possible",3,IF(C10="Probable",4,IF(C10="Inevitable",5,0)))))</f>
        <v>0</v>
      </c>
      <c r="Q10" s="36">
        <f>IF(D10="None",1,IF(D10="Few minor injuries",2,IF(D10="Multiple minor injuries",3,IF(D10="Few major injuries or death",4,IF(D10="Multiple major injuries or deaths",5,0)))))</f>
        <v>0</v>
      </c>
      <c r="R10" s="36">
        <f>IF(E10="None",1,IF(E10="One to nine",2,IF(E10="10 to 99",3,IF(E10="100-999",4,IF(E10="&gt;1000",5,0)))))</f>
        <v>0</v>
      </c>
      <c r="S10" s="36">
        <f>IF(F10="None",1,IF(F10="Infrequently",2,IF(F10="Every month",3,IF(F10="Every week",4,IF(F10="Daily",5,0)))))</f>
        <v>0</v>
      </c>
      <c r="T10" s="36">
        <f>IF(G10="None",1,IF(G10="Minimal",2,IF(G10="Medium",3,IF(G10="High",4,IF(G10="Exceeds KSU Policy",5,0)))))</f>
        <v>0</v>
      </c>
      <c r="U10" s="36">
        <f>IF(H10="Little or no damage",1,IF(H10="Mild",2,IF(H10="Moderate",3,IF(H10="Severe",4,IF(H10="Extensive",5,0)))))</f>
        <v>0</v>
      </c>
      <c r="V10" s="36">
        <f t="shared" si="0"/>
        <v>0</v>
      </c>
      <c r="W10" s="36">
        <f>IF(J10="Hours",1,IF(J10="Days",2,IF(J10="Weeks",3,IF(J10="Months",4,IF(J10="Year or longer",5,0)))))</f>
        <v>0</v>
      </c>
      <c r="X10" s="36">
        <f>IF(K10="None",1,IF(K10="Minor",2,IF(K10="Moderate",3,IF(K10="High",4,IF(K10="Severe",5,0)))))</f>
        <v>0</v>
      </c>
      <c r="Y10" s="36">
        <f>IF(N10="None",1,IF(N10="Poor",2,IF(N10="Fair",3,IF(N10="Good",4,IF(N10="Prepared",5,0)))))</f>
        <v>0</v>
      </c>
      <c r="Z10" s="33"/>
      <c r="AA10" s="33"/>
    </row>
    <row r="11" spans="2:27" s="7" customFormat="1" ht="48.75" customHeight="1">
      <c r="B11" s="68"/>
      <c r="C11" s="26"/>
      <c r="D11" s="42"/>
      <c r="E11" s="42"/>
      <c r="F11" s="42"/>
      <c r="G11" s="42"/>
      <c r="H11" s="42"/>
      <c r="I11" s="42"/>
      <c r="J11" s="42"/>
      <c r="K11" s="42"/>
      <c r="L11" s="27"/>
      <c r="M11" s="27"/>
      <c r="N11" s="42"/>
      <c r="O11" s="61"/>
      <c r="P11" s="36">
        <f>IF(C11="Will not Occur",1,IF(C11="Doubtful",2,IF(C11="Possible",3,IF(C11="Probable",4,IF(C11="Inevitable",5,0)))))</f>
        <v>0</v>
      </c>
      <c r="Q11" s="36">
        <f>IF(D11="None",1,IF(D11="Few minor injuries",2,IF(D11="Multiple minor injuries",3,IF(D11="Few major injuries or death",4,IF(D11="Multiple major injuries or deaths",5,0)))))</f>
        <v>0</v>
      </c>
      <c r="R11" s="36">
        <f>IF(E11="None",1,IF(E11="One to nine",2,IF(E11="10 to 99",3,IF(E11="100-999",4,IF(E11="&gt;1000",5,0)))))</f>
        <v>0</v>
      </c>
      <c r="S11" s="36">
        <f>IF(F11="None",1,IF(F11="Infrequently",2,IF(F11="Every month",3,IF(F11="Every week",4,IF(F11="Daily",5,0)))))</f>
        <v>0</v>
      </c>
      <c r="T11" s="36">
        <f>IF(G11="None",1,IF(G11="Minimal",2,IF(G11="Medium",3,IF(G11="High",4,IF(G11="Exceeds KSU Policy",5,0)))))</f>
        <v>0</v>
      </c>
      <c r="U11" s="36">
        <f>IF(H11="Little or no damage",1,IF(H11="Mild",2,IF(H11="Moderate",3,IF(H11="Severe",4,IF(H11="Extensive",5,0)))))</f>
        <v>0</v>
      </c>
      <c r="V11" s="36">
        <f t="shared" si="0"/>
        <v>0</v>
      </c>
      <c r="W11" s="36">
        <f>IF(J11="Hours",1,IF(J11="Days",2,IF(J11="Weeks",3,IF(J11="Months",4,IF(J11="Year or longer",5,0)))))</f>
        <v>0</v>
      </c>
      <c r="X11" s="36">
        <f>IF(K11="None",1,IF(K11="Minor",2,IF(K11="Moderate",3,IF(K11="High",4,IF(K11="Severe",5,0)))))</f>
        <v>0</v>
      </c>
      <c r="Y11" s="36">
        <f>IF(N11="None",1,IF(N11="Poor",2,IF(N11="Fair",3,IF(N11="Good",4,IF(N11="Prepared",5,0)))))</f>
        <v>0</v>
      </c>
      <c r="Z11" s="33"/>
      <c r="AA11" s="33"/>
    </row>
    <row r="12" spans="2:27" s="7" customFormat="1" ht="50.25" customHeight="1">
      <c r="B12" s="68"/>
      <c r="C12" s="26"/>
      <c r="D12" s="42"/>
      <c r="E12" s="42"/>
      <c r="F12" s="42"/>
      <c r="G12" s="42"/>
      <c r="H12" s="42"/>
      <c r="I12" s="42"/>
      <c r="J12" s="42"/>
      <c r="K12" s="42"/>
      <c r="L12" s="27"/>
      <c r="M12" s="27"/>
      <c r="N12" s="42"/>
      <c r="O12" s="61"/>
      <c r="P12" s="73">
        <f>IF(C12="Will not Occur",1,IF(C12="Doubtful",2,IF(C12="Possible",3,IF(C12="Probable",4,IF(C12="Inevitable",5,0)))))</f>
        <v>0</v>
      </c>
      <c r="Q12" s="36">
        <f>IF(D12="None",1,IF(D12="Few minor injuries",2,IF(D12="Multiple minor injuries",3,IF(D12="Few major injuries or death",4,IF(D12="Multiple major injuries or deaths",5,0)))))</f>
        <v>0</v>
      </c>
      <c r="R12" s="36">
        <f>IF(E12="None",1,IF(E12="One to nine",2,IF(E12="10 to 99",3,IF(E12="100-999",4,IF(E12="&gt;1000",5,0)))))</f>
        <v>0</v>
      </c>
      <c r="S12" s="36">
        <f>IF(F12="None",1,IF(F12="Infrequently",2,IF(F12="Every month",3,IF(F12="Every week",4,IF(F12="Daily",5,0)))))</f>
        <v>0</v>
      </c>
      <c r="T12" s="36">
        <f>IF(G12="None",1,IF(G12="Minimal",2,IF(G12="Medium",3,IF(G12="High",4,IF(G12="Exceeds KSU Policy",5,0)))))</f>
        <v>0</v>
      </c>
      <c r="U12" s="36">
        <f>IF(H12="Little or no damage",1,IF(H12="Mild",2,IF(H12="Moderate",3,IF(H12="Severe",4,IF(H12="Extensive",5,0)))))</f>
        <v>0</v>
      </c>
      <c r="V12" s="36">
        <f t="shared" si="0"/>
        <v>0</v>
      </c>
      <c r="W12" s="36">
        <f>IF(J12="Hours",1,IF(J12="Days",2,IF(J12="Weeks",3,IF(J12="Months",4,IF(J12="Year or longer",5,0)))))</f>
        <v>0</v>
      </c>
      <c r="X12" s="36">
        <f>IF(K12="None",1,IF(K12="Minor",2,IF(K12="Moderate",3,IF(K12="High",4,IF(K12="Severe",5,0)))))</f>
        <v>0</v>
      </c>
      <c r="Y12" s="36">
        <f>IF(N12="None",1,IF(N12="Poor",2,IF(N12="Fair",3,IF(N12="Good",4,IF(N12="Prepared",5,0)))))</f>
        <v>0</v>
      </c>
      <c r="Z12" s="33"/>
      <c r="AA12" s="33"/>
    </row>
    <row r="13" spans="2:27" s="7" customFormat="1" ht="36.75" customHeight="1">
      <c r="B13" s="68"/>
      <c r="C13" s="26"/>
      <c r="D13" s="42"/>
      <c r="E13" s="42"/>
      <c r="F13" s="42"/>
      <c r="G13" s="42"/>
      <c r="H13" s="42"/>
      <c r="I13" s="42"/>
      <c r="J13" s="42"/>
      <c r="K13" s="42"/>
      <c r="L13" s="27"/>
      <c r="M13" s="27"/>
      <c r="N13" s="42"/>
      <c r="O13" s="61"/>
      <c r="P13" s="36">
        <f aca="true" t="shared" si="1" ref="P13:P28">IF(C13="Will not Occur",1,IF(C13="Doubtful",2,IF(C13="Possible",3,IF(C13="Probable",4,IF(C13="Inevitable",5,0)))))</f>
        <v>0</v>
      </c>
      <c r="Q13" s="36">
        <f aca="true" t="shared" si="2" ref="Q13:Q28">IF(D13="None",1,IF(D13="Few minor injuries",2,IF(D13="Multiple minor injuries",3,IF(D13="Few major injuries or death",4,IF(D13="Multiple major injuries or deaths",5,0)))))</f>
        <v>0</v>
      </c>
      <c r="R13" s="36">
        <f aca="true" t="shared" si="3" ref="R13:R28">IF(E13="None",1,IF(E13="One to nine",2,IF(E13="10 to 99",3,IF(E13="100-999",4,IF(E13="&gt;1000",5,0)))))</f>
        <v>0</v>
      </c>
      <c r="S13" s="36">
        <f aca="true" t="shared" si="4" ref="S13:S28">IF(F13="None",1,IF(F13="Infrequently",2,IF(F13="Every month",3,IF(F13="Every week",4,IF(F13="Daily",5,0)))))</f>
        <v>0</v>
      </c>
      <c r="T13" s="36">
        <f aca="true" t="shared" si="5" ref="T13:T28">IF(G13="None",1,IF(G13="Minimal",2,IF(G13="Medium",3,IF(G13="High",4,IF(G13="Exceeds KSU Policy",5,0)))))</f>
        <v>0</v>
      </c>
      <c r="U13" s="36">
        <f aca="true" t="shared" si="6" ref="U13:U28">IF(H13="Little or no damage",1,IF(H13="Mild",2,IF(H13="Moderate",3,IF(H13="Severe",4,IF(H13="Extensive",5,0)))))</f>
        <v>0</v>
      </c>
      <c r="V13" s="36">
        <f t="shared" si="0"/>
        <v>0</v>
      </c>
      <c r="W13" s="36">
        <f aca="true" t="shared" si="7" ref="W13:W28">IF(J13="Hours",1,IF(J13="Days",2,IF(J13="Weeks",3,IF(J13="Months",4,IF(J13="Year or longer",5,0)))))</f>
        <v>0</v>
      </c>
      <c r="X13" s="36">
        <f aca="true" t="shared" si="8" ref="X13:X28">IF(K13="None",1,IF(K13="Minor",2,IF(K13="Moderate",3,IF(K13="High",4,IF(K13="Severe",5,0)))))</f>
        <v>0</v>
      </c>
      <c r="Y13" s="36">
        <f aca="true" t="shared" si="9" ref="Y13:Y28">IF(N13="None",1,IF(N13="Poor",2,IF(N13="Fair",3,IF(N13="Good",4,IF(N13="Prepared",5,0)))))</f>
        <v>0</v>
      </c>
      <c r="Z13" s="33"/>
      <c r="AA13" s="33"/>
    </row>
    <row r="14" spans="2:27" s="7" customFormat="1" ht="99" customHeight="1">
      <c r="B14" s="68"/>
      <c r="C14" s="26"/>
      <c r="D14" s="42"/>
      <c r="E14" s="42"/>
      <c r="F14" s="42"/>
      <c r="G14" s="42"/>
      <c r="H14" s="42"/>
      <c r="I14" s="42"/>
      <c r="J14" s="42"/>
      <c r="K14" s="42"/>
      <c r="L14" s="27"/>
      <c r="M14" s="27"/>
      <c r="N14" s="42"/>
      <c r="O14" s="61"/>
      <c r="P14" s="36">
        <f t="shared" si="1"/>
        <v>0</v>
      </c>
      <c r="Q14" s="36">
        <f t="shared" si="2"/>
        <v>0</v>
      </c>
      <c r="R14" s="36">
        <f t="shared" si="3"/>
        <v>0</v>
      </c>
      <c r="S14" s="36">
        <f t="shared" si="4"/>
        <v>0</v>
      </c>
      <c r="T14" s="36">
        <f t="shared" si="5"/>
        <v>0</v>
      </c>
      <c r="U14" s="36">
        <f t="shared" si="6"/>
        <v>0</v>
      </c>
      <c r="V14" s="36">
        <f t="shared" si="0"/>
        <v>0</v>
      </c>
      <c r="W14" s="36">
        <f t="shared" si="7"/>
        <v>0</v>
      </c>
      <c r="X14" s="36">
        <f t="shared" si="8"/>
        <v>0</v>
      </c>
      <c r="Y14" s="36">
        <f t="shared" si="9"/>
        <v>0</v>
      </c>
      <c r="Z14" s="33"/>
      <c r="AA14" s="33"/>
    </row>
    <row r="15" spans="2:27" s="7" customFormat="1" ht="49.5" customHeight="1">
      <c r="B15" s="68"/>
      <c r="C15" s="26"/>
      <c r="D15" s="42"/>
      <c r="E15" s="42"/>
      <c r="F15" s="42"/>
      <c r="G15" s="42"/>
      <c r="H15" s="42"/>
      <c r="I15" s="42"/>
      <c r="J15" s="42"/>
      <c r="K15" s="42"/>
      <c r="L15" s="27"/>
      <c r="M15" s="27"/>
      <c r="N15" s="42"/>
      <c r="O15" s="61"/>
      <c r="P15" s="36">
        <f t="shared" si="1"/>
        <v>0</v>
      </c>
      <c r="Q15" s="36">
        <f t="shared" si="2"/>
        <v>0</v>
      </c>
      <c r="R15" s="36">
        <f t="shared" si="3"/>
        <v>0</v>
      </c>
      <c r="S15" s="36">
        <f t="shared" si="4"/>
        <v>0</v>
      </c>
      <c r="T15" s="36">
        <f t="shared" si="5"/>
        <v>0</v>
      </c>
      <c r="U15" s="36">
        <f t="shared" si="6"/>
        <v>0</v>
      </c>
      <c r="V15" s="36">
        <f>IF(I15="&lt;$100K",1,IF(I15="Between $100K-$250K",2,IF(I15="Between $250K-$500K",3,IF(I15="Between $500K-$1M",4,IF(I15="&gt;$1M",5,0)))))</f>
        <v>0</v>
      </c>
      <c r="W15" s="36">
        <f t="shared" si="7"/>
        <v>0</v>
      </c>
      <c r="X15" s="36">
        <f t="shared" si="8"/>
        <v>0</v>
      </c>
      <c r="Y15" s="36">
        <f t="shared" si="9"/>
        <v>0</v>
      </c>
      <c r="Z15" s="33"/>
      <c r="AA15" s="33"/>
    </row>
    <row r="16" spans="2:27" s="7" customFormat="1" ht="37.5" customHeight="1">
      <c r="B16" s="68"/>
      <c r="C16" s="26"/>
      <c r="D16" s="42"/>
      <c r="E16" s="42"/>
      <c r="F16" s="42"/>
      <c r="G16" s="42"/>
      <c r="H16" s="42"/>
      <c r="I16" s="42"/>
      <c r="J16" s="42"/>
      <c r="K16" s="42"/>
      <c r="L16" s="27"/>
      <c r="M16" s="27"/>
      <c r="N16" s="42"/>
      <c r="O16" s="61"/>
      <c r="P16" s="36">
        <f>IF(C16="Will not Occur",1,IF(C16="Doubtful",2,IF(C16="Possible",3,IF(C16="Probable",4,IF(C16="Inevitable",5,0)))))</f>
        <v>0</v>
      </c>
      <c r="Q16" s="36">
        <f>IF(D16="None",1,IF(D16="Few minor injuries",2,IF(D16="Multiple minor injuries",3,IF(D16="Few major injuries or death",4,IF(D16="Multiple major injuries or deaths",5,0)))))</f>
        <v>0</v>
      </c>
      <c r="R16" s="36">
        <f>IF(E16="None",1,IF(E16="One to nine",2,IF(E16="10 to 99",3,IF(E16="100-999",4,IF(E16="&gt;1000",5,0)))))</f>
        <v>0</v>
      </c>
      <c r="S16" s="36">
        <f>IF(F16="None",1,IF(F16="Infrequently",2,IF(F16="Every month",3,IF(F16="Every week",4,IF(F16="Daily",5,0)))))</f>
        <v>0</v>
      </c>
      <c r="T16" s="36">
        <f>IF(G16="None",1,IF(G16="Minimal",2,IF(G16="Medium",3,IF(G16="High",4,IF(G16="Exceeds KSU Policy",5,0)))))</f>
        <v>0</v>
      </c>
      <c r="U16" s="36">
        <f>IF(H16="Little or no damage",1,IF(H16="Mild",2,IF(H16="Moderate",3,IF(H16="Severe",4,IF(H16="Extensive",5,0)))))</f>
        <v>0</v>
      </c>
      <c r="V16" s="36">
        <f>IF(I16="&lt;$1M",1,IF(I16="Between $1M-$10M",2,IF(I16="Between $10M-$100M",3,IF(I16="Between $100M-$1B",4,IF(I16="&gt;1B",5,0)))))</f>
        <v>0</v>
      </c>
      <c r="W16" s="36">
        <f>IF(J16="Hours",1,IF(J16="Days",2,IF(J16="Weeks",3,IF(J16="Months",4,IF(J16="Year or longer",5,0)))))</f>
        <v>0</v>
      </c>
      <c r="X16" s="36">
        <f>IF(K16="None",1,IF(K16="Minor",2,IF(K16="Moderate",3,IF(K16="High",4,IF(K16="Severe",5,0)))))</f>
        <v>0</v>
      </c>
      <c r="Y16" s="36">
        <f>IF(N16="None",1,IF(N16="Poor",2,IF(N16="Fair",3,IF(N16="Good",4,IF(N16="Prepared",5,0)))))</f>
        <v>0</v>
      </c>
      <c r="Z16" s="33"/>
      <c r="AA16" s="33"/>
    </row>
    <row r="17" spans="1:27" s="74" customFormat="1" ht="39" customHeight="1">
      <c r="A17" s="7"/>
      <c r="B17" s="68"/>
      <c r="C17" s="26"/>
      <c r="D17" s="42"/>
      <c r="E17" s="42"/>
      <c r="F17" s="42"/>
      <c r="G17" s="42"/>
      <c r="H17" s="42"/>
      <c r="I17" s="42"/>
      <c r="J17" s="42"/>
      <c r="K17" s="42"/>
      <c r="L17" s="27"/>
      <c r="M17" s="27"/>
      <c r="N17" s="42"/>
      <c r="O17" s="61"/>
      <c r="P17" s="36">
        <f>IF(C17="Will not Occur",1,IF(C17="Doubtful",2,IF(C17="Possible",3,IF(C17="Probable",4,IF(C17="Inevitable",5,0)))))</f>
        <v>0</v>
      </c>
      <c r="Q17" s="36">
        <f>IF(D17="None",1,IF(D17="Few minor injuries",2,IF(D17="Multiple minor injuries",3,IF(D17="Few major injuries or death",4,IF(D17="Multiple major injuries or deaths",5,0)))))</f>
        <v>0</v>
      </c>
      <c r="R17" s="36">
        <f>IF(E17="None",1,IF(E17="One to nine",2,IF(E17="10 to 99",3,IF(E17="100-999",4,IF(E17="&gt;1000",5,0)))))</f>
        <v>0</v>
      </c>
      <c r="S17" s="36">
        <f>IF(F17="None",1,IF(F17="Infrequently",2,IF(F17="Every month",3,IF(F17="Every week",4,IF(F17="Daily",5,0)))))</f>
        <v>0</v>
      </c>
      <c r="T17" s="36">
        <f>IF(G17="None",1,IF(G17="Minimal",2,IF(G17="Medium",3,IF(G17="High",4,IF(G17="Exceeds KSU Policy",5,0)))))</f>
        <v>0</v>
      </c>
      <c r="U17" s="36">
        <f>IF(H17="Little or no damage",1,IF(H17="Mild",2,IF(H17="Moderate",3,IF(H17="Severe",4,IF(H17="Extensive",5,0)))))</f>
        <v>0</v>
      </c>
      <c r="V17" s="36">
        <f>IF(I17="&lt;$1M",1,IF(I17="Between $1M-$10M",2,IF(I17="Between $10M-$100M",3,IF(I17="Between $100M-$1B",4,IF(I17="&gt;1B",5,0)))))</f>
        <v>0</v>
      </c>
      <c r="W17" s="36">
        <f>IF(J17="Hours",1,IF(J17="Days",2,IF(J17="Weeks",3,IF(J17="Months",4,IF(J17="Year or longer",5,0)))))</f>
        <v>0</v>
      </c>
      <c r="X17" s="36">
        <f>IF(K17="None",1,IF(K17="Minor",2,IF(K17="Moderate",3,IF(K17="High",4,IF(K17="Severe",5,0)))))</f>
        <v>0</v>
      </c>
      <c r="Y17" s="36">
        <f>IF(N17="None",1,IF(N17="Poor",2,IF(N17="Fair",3,IF(N17="Good",4,IF(N17="Prepared",5,0)))))</f>
        <v>0</v>
      </c>
      <c r="Z17" s="33"/>
      <c r="AA17" s="33"/>
    </row>
    <row r="18" spans="2:27" s="7" customFormat="1" ht="39.75" customHeight="1">
      <c r="B18" s="68"/>
      <c r="C18" s="26"/>
      <c r="D18" s="42"/>
      <c r="E18" s="42"/>
      <c r="F18" s="42"/>
      <c r="G18" s="42"/>
      <c r="H18" s="42"/>
      <c r="I18" s="42"/>
      <c r="J18" s="42"/>
      <c r="K18" s="42"/>
      <c r="L18" s="27"/>
      <c r="M18" s="27"/>
      <c r="N18" s="42"/>
      <c r="O18" s="61"/>
      <c r="P18" s="36">
        <f>IF(C18="Will not Occur",1,IF(C18="Doubtful",2,IF(C18="Possible",3,IF(C18="Probable",4,IF(C18="Inevitable",5,0)))))</f>
        <v>0</v>
      </c>
      <c r="Q18" s="36">
        <f>IF(D18="None",1,IF(D18="Few minor injuries",2,IF(D18="Multiple minor injuries",3,IF(D18="Few major injuries or death",4,IF(D18="Multiple major injuries or deaths",5,0)))))</f>
        <v>0</v>
      </c>
      <c r="R18" s="36">
        <f>IF(E18="None",1,IF(E18="One to nine",2,IF(E18="10 to 99",3,IF(E18="100-999",4,IF(E18="&gt;1000",5,0)))))</f>
        <v>0</v>
      </c>
      <c r="S18" s="36">
        <f>IF(F18="None",1,IF(F18="Infrequently",2,IF(F18="Every month",3,IF(F18="Every week",4,IF(F18="Daily",5,0)))))</f>
        <v>0</v>
      </c>
      <c r="T18" s="36">
        <f>IF(G18="None",1,IF(G18="Minimal",2,IF(G18="Medium",3,IF(G18="High",4,IF(G18="Exceeds KSU Policy",5,0)))))</f>
        <v>0</v>
      </c>
      <c r="U18" s="36">
        <f>IF(H18="Little or no damage",1,IF(H18="Mild",2,IF(H18="Moderate",3,IF(H18="Severe",4,IF(H18="Extensive",5,0)))))</f>
        <v>0</v>
      </c>
      <c r="V18" s="36">
        <f>IF(I18="&lt;$1M",1,IF(I18="Between $1M-$10M",2,IF(I18="Between $10M-$100M",3,IF(I18="Between $100M-$1B",4,IF(I18="&gt;1B",5,0)))))</f>
        <v>0</v>
      </c>
      <c r="W18" s="36">
        <f>IF(J18="Hours",1,IF(J18="Days",2,IF(J18="Weeks",3,IF(J18="Months",4,IF(J18="Year or longer",5,0)))))</f>
        <v>0</v>
      </c>
      <c r="X18" s="36">
        <f>IF(K18="None",1,IF(K18="Minor",2,IF(K18="Moderate",3,IF(K18="High",4,IF(K18="Severe",5,0)))))</f>
        <v>0</v>
      </c>
      <c r="Y18" s="36">
        <f>IF(N18="None",1,IF(N18="Poor",2,IF(N18="Fair",3,IF(N18="Good",4,IF(N18="Prepared",5,0)))))</f>
        <v>0</v>
      </c>
      <c r="Z18" s="33"/>
      <c r="AA18" s="33"/>
    </row>
    <row r="19" spans="2:27" s="7" customFormat="1" ht="73.5" customHeight="1">
      <c r="B19" s="68"/>
      <c r="C19" s="26"/>
      <c r="D19" s="42"/>
      <c r="E19" s="42"/>
      <c r="F19" s="42"/>
      <c r="G19" s="42"/>
      <c r="H19" s="42"/>
      <c r="I19" s="42"/>
      <c r="J19" s="42"/>
      <c r="K19" s="42"/>
      <c r="L19" s="27"/>
      <c r="M19" s="27"/>
      <c r="N19" s="42"/>
      <c r="O19" s="61"/>
      <c r="P19" s="36">
        <f>IF(C19="Will not Occur",1,IF(C19="Doubtful",2,IF(C19="Possible",3,IF(C19="Probable",4,IF(C19="Inevitable",5,0)))))</f>
        <v>0</v>
      </c>
      <c r="Q19" s="36">
        <f>IF(D19="None",1,IF(D19="Few minor injuries",2,IF(D19="Multiple minor injuries",3,IF(D19="Few major injuries or death",4,IF(D19="Multiple major injuries or deaths",5,0)))))</f>
        <v>0</v>
      </c>
      <c r="R19" s="36">
        <f>IF(E19="None",1,IF(E19="One to nine",2,IF(E19="10 to 99",3,IF(E19="100-999",4,IF(E19="&gt;1000",5,0)))))</f>
        <v>0</v>
      </c>
      <c r="S19" s="36">
        <f>IF(F19="None",1,IF(F19="Infrequently",2,IF(F19="Every month",3,IF(F19="Every week",4,IF(F19="Daily",5,0)))))</f>
        <v>0</v>
      </c>
      <c r="T19" s="36">
        <f>IF(G19="None",1,IF(G19="Minimal",2,IF(G19="Medium",3,IF(G19="High",4,IF(G19="Exceeds KSU Policy",5,0)))))</f>
        <v>0</v>
      </c>
      <c r="U19" s="36">
        <f>IF(H19="Little or no damage",1,IF(H19="Mild",2,IF(H19="Moderate",3,IF(H19="Severe",4,IF(H19="Extensive",5,0)))))</f>
        <v>0</v>
      </c>
      <c r="V19" s="36">
        <f>IF(I19="&lt;$1M",1,IF(I19="Between $1M-$10M",2,IF(I19="Between $10M-$100M",3,IF(I19="Between $100M-$1B",4,IF(I19="&gt;1B",5,0)))))</f>
        <v>0</v>
      </c>
      <c r="W19" s="36">
        <f>IF(J19="Hours",1,IF(J19="Days",2,IF(J19="Weeks",3,IF(J19="Months",4,IF(J19="Year or longer",5,0)))))</f>
        <v>0</v>
      </c>
      <c r="X19" s="36">
        <f>IF(K19="None",1,IF(K19="Minor",2,IF(K19="Moderate",3,IF(K19="High",4,IF(K19="Severe",5,0)))))</f>
        <v>0</v>
      </c>
      <c r="Y19" s="36">
        <f>IF(N19="None",1,IF(N19="Poor",2,IF(N19="Fair",3,IF(N19="Good",4,IF(N19="Prepared",5,0)))))</f>
        <v>0</v>
      </c>
      <c r="Z19" s="33"/>
      <c r="AA19" s="33"/>
    </row>
    <row r="20" spans="2:27" s="7" customFormat="1" ht="12.75" hidden="1">
      <c r="B20" s="68"/>
      <c r="C20" s="26" t="s">
        <v>99</v>
      </c>
      <c r="D20" s="42" t="s">
        <v>100</v>
      </c>
      <c r="E20" s="42" t="s">
        <v>100</v>
      </c>
      <c r="F20" s="42" t="s">
        <v>100</v>
      </c>
      <c r="G20" s="42" t="s">
        <v>115</v>
      </c>
      <c r="H20" s="42" t="s">
        <v>101</v>
      </c>
      <c r="I20" s="42" t="s">
        <v>140</v>
      </c>
      <c r="J20" s="42" t="s">
        <v>104</v>
      </c>
      <c r="K20" s="42" t="s">
        <v>100</v>
      </c>
      <c r="L20" s="27">
        <f aca="true" t="shared" si="10" ref="L13:L28">AVERAGE(Q20:X20)</f>
        <v>1.125</v>
      </c>
      <c r="M20" s="27">
        <f aca="true" t="shared" si="11" ref="M13:M28">+P20*L20</f>
        <v>1.125</v>
      </c>
      <c r="N20" s="42" t="s">
        <v>105</v>
      </c>
      <c r="O20" s="61">
        <f aca="true" t="shared" si="12" ref="O13:O28">M20/Y20</f>
        <v>0.5625</v>
      </c>
      <c r="P20" s="36">
        <f t="shared" si="1"/>
        <v>1</v>
      </c>
      <c r="Q20" s="36">
        <f t="shared" si="2"/>
        <v>1</v>
      </c>
      <c r="R20" s="36">
        <f t="shared" si="3"/>
        <v>1</v>
      </c>
      <c r="S20" s="36">
        <f t="shared" si="4"/>
        <v>1</v>
      </c>
      <c r="T20" s="36">
        <f t="shared" si="5"/>
        <v>2</v>
      </c>
      <c r="U20" s="36">
        <f t="shared" si="6"/>
        <v>2</v>
      </c>
      <c r="V20" s="36">
        <f aca="true" t="shared" si="13" ref="V20:V28">IF(I20="&lt;$1M",1,IF(I20="Between $1M-$10M",2,IF(I20="Between $10M-$100M",3,IF(I20="Between $100M-$1B",4,IF(I20="&gt;1B",5,0)))))</f>
        <v>0</v>
      </c>
      <c r="W20" s="36">
        <f t="shared" si="7"/>
        <v>1</v>
      </c>
      <c r="X20" s="36">
        <f t="shared" si="8"/>
        <v>1</v>
      </c>
      <c r="Y20" s="36">
        <f t="shared" si="9"/>
        <v>2</v>
      </c>
      <c r="Z20" s="33"/>
      <c r="AA20" s="33"/>
    </row>
    <row r="21" spans="2:27" s="7" customFormat="1" ht="12.75" hidden="1">
      <c r="B21" s="68"/>
      <c r="C21" s="26" t="s">
        <v>99</v>
      </c>
      <c r="D21" s="42" t="s">
        <v>100</v>
      </c>
      <c r="E21" s="42" t="s">
        <v>100</v>
      </c>
      <c r="F21" s="42" t="s">
        <v>100</v>
      </c>
      <c r="G21" s="42" t="s">
        <v>115</v>
      </c>
      <c r="H21" s="42" t="s">
        <v>101</v>
      </c>
      <c r="I21" s="42" t="s">
        <v>140</v>
      </c>
      <c r="J21" s="42" t="s">
        <v>104</v>
      </c>
      <c r="K21" s="42" t="s">
        <v>100</v>
      </c>
      <c r="L21" s="27">
        <f t="shared" si="10"/>
        <v>1.125</v>
      </c>
      <c r="M21" s="27">
        <f t="shared" si="11"/>
        <v>1.125</v>
      </c>
      <c r="N21" s="42" t="s">
        <v>105</v>
      </c>
      <c r="O21" s="61">
        <f t="shared" si="12"/>
        <v>0.5625</v>
      </c>
      <c r="P21" s="36">
        <f t="shared" si="1"/>
        <v>1</v>
      </c>
      <c r="Q21" s="36">
        <f t="shared" si="2"/>
        <v>1</v>
      </c>
      <c r="R21" s="36">
        <f t="shared" si="3"/>
        <v>1</v>
      </c>
      <c r="S21" s="36">
        <f t="shared" si="4"/>
        <v>1</v>
      </c>
      <c r="T21" s="36">
        <f t="shared" si="5"/>
        <v>2</v>
      </c>
      <c r="U21" s="36">
        <f t="shared" si="6"/>
        <v>2</v>
      </c>
      <c r="V21" s="36">
        <f t="shared" si="13"/>
        <v>0</v>
      </c>
      <c r="W21" s="36">
        <f t="shared" si="7"/>
        <v>1</v>
      </c>
      <c r="X21" s="36">
        <f t="shared" si="8"/>
        <v>1</v>
      </c>
      <c r="Y21" s="36">
        <f t="shared" si="9"/>
        <v>2</v>
      </c>
      <c r="Z21" s="33"/>
      <c r="AA21" s="33"/>
    </row>
    <row r="22" spans="2:27" s="7" customFormat="1" ht="12.75" hidden="1">
      <c r="B22" s="68"/>
      <c r="C22" s="26" t="s">
        <v>99</v>
      </c>
      <c r="D22" s="42" t="s">
        <v>100</v>
      </c>
      <c r="E22" s="42" t="s">
        <v>100</v>
      </c>
      <c r="F22" s="42" t="s">
        <v>100</v>
      </c>
      <c r="G22" s="42" t="s">
        <v>115</v>
      </c>
      <c r="H22" s="42" t="s">
        <v>101</v>
      </c>
      <c r="I22" s="42" t="s">
        <v>140</v>
      </c>
      <c r="J22" s="42" t="s">
        <v>104</v>
      </c>
      <c r="K22" s="42" t="s">
        <v>100</v>
      </c>
      <c r="L22" s="27">
        <f t="shared" si="10"/>
        <v>1.125</v>
      </c>
      <c r="M22" s="27">
        <f t="shared" si="11"/>
        <v>1.125</v>
      </c>
      <c r="N22" s="42" t="s">
        <v>105</v>
      </c>
      <c r="O22" s="61">
        <f t="shared" si="12"/>
        <v>0.5625</v>
      </c>
      <c r="P22" s="36">
        <f t="shared" si="1"/>
        <v>1</v>
      </c>
      <c r="Q22" s="36">
        <f t="shared" si="2"/>
        <v>1</v>
      </c>
      <c r="R22" s="36">
        <f t="shared" si="3"/>
        <v>1</v>
      </c>
      <c r="S22" s="36">
        <f t="shared" si="4"/>
        <v>1</v>
      </c>
      <c r="T22" s="36">
        <f t="shared" si="5"/>
        <v>2</v>
      </c>
      <c r="U22" s="36">
        <f t="shared" si="6"/>
        <v>2</v>
      </c>
      <c r="V22" s="36">
        <f t="shared" si="13"/>
        <v>0</v>
      </c>
      <c r="W22" s="36">
        <f t="shared" si="7"/>
        <v>1</v>
      </c>
      <c r="X22" s="36">
        <f t="shared" si="8"/>
        <v>1</v>
      </c>
      <c r="Y22" s="36">
        <f t="shared" si="9"/>
        <v>2</v>
      </c>
      <c r="Z22" s="33"/>
      <c r="AA22" s="33"/>
    </row>
    <row r="23" spans="2:27" s="7" customFormat="1" ht="12.75" hidden="1">
      <c r="B23" s="68"/>
      <c r="C23" s="26" t="s">
        <v>99</v>
      </c>
      <c r="D23" s="42" t="s">
        <v>100</v>
      </c>
      <c r="E23" s="42" t="s">
        <v>100</v>
      </c>
      <c r="F23" s="42" t="s">
        <v>100</v>
      </c>
      <c r="G23" s="42" t="s">
        <v>115</v>
      </c>
      <c r="H23" s="42" t="s">
        <v>101</v>
      </c>
      <c r="I23" s="42" t="s">
        <v>140</v>
      </c>
      <c r="J23" s="42" t="s">
        <v>104</v>
      </c>
      <c r="K23" s="42" t="s">
        <v>100</v>
      </c>
      <c r="L23" s="27">
        <f t="shared" si="10"/>
        <v>1.125</v>
      </c>
      <c r="M23" s="27">
        <f t="shared" si="11"/>
        <v>1.125</v>
      </c>
      <c r="N23" s="42" t="s">
        <v>105</v>
      </c>
      <c r="O23" s="61">
        <f t="shared" si="12"/>
        <v>0.5625</v>
      </c>
      <c r="P23" s="36">
        <f t="shared" si="1"/>
        <v>1</v>
      </c>
      <c r="Q23" s="36">
        <f t="shared" si="2"/>
        <v>1</v>
      </c>
      <c r="R23" s="36">
        <f t="shared" si="3"/>
        <v>1</v>
      </c>
      <c r="S23" s="36">
        <f t="shared" si="4"/>
        <v>1</v>
      </c>
      <c r="T23" s="36">
        <f t="shared" si="5"/>
        <v>2</v>
      </c>
      <c r="U23" s="36">
        <f t="shared" si="6"/>
        <v>2</v>
      </c>
      <c r="V23" s="36">
        <f t="shared" si="13"/>
        <v>0</v>
      </c>
      <c r="W23" s="36">
        <f t="shared" si="7"/>
        <v>1</v>
      </c>
      <c r="X23" s="36">
        <f t="shared" si="8"/>
        <v>1</v>
      </c>
      <c r="Y23" s="36">
        <f t="shared" si="9"/>
        <v>2</v>
      </c>
      <c r="Z23" s="33"/>
      <c r="AA23" s="33"/>
    </row>
    <row r="24" spans="2:27" s="7" customFormat="1" ht="12.75" hidden="1">
      <c r="B24" s="68"/>
      <c r="C24" s="26" t="s">
        <v>99</v>
      </c>
      <c r="D24" s="42" t="s">
        <v>100</v>
      </c>
      <c r="E24" s="42" t="s">
        <v>100</v>
      </c>
      <c r="F24" s="42" t="s">
        <v>100</v>
      </c>
      <c r="G24" s="42" t="s">
        <v>115</v>
      </c>
      <c r="H24" s="42" t="s">
        <v>101</v>
      </c>
      <c r="I24" s="42" t="s">
        <v>140</v>
      </c>
      <c r="J24" s="42" t="s">
        <v>104</v>
      </c>
      <c r="K24" s="42" t="s">
        <v>100</v>
      </c>
      <c r="L24" s="27">
        <f t="shared" si="10"/>
        <v>1.125</v>
      </c>
      <c r="M24" s="27">
        <f t="shared" si="11"/>
        <v>1.125</v>
      </c>
      <c r="N24" s="42" t="s">
        <v>105</v>
      </c>
      <c r="O24" s="61">
        <f t="shared" si="12"/>
        <v>0.5625</v>
      </c>
      <c r="P24" s="36">
        <f t="shared" si="1"/>
        <v>1</v>
      </c>
      <c r="Q24" s="36">
        <f t="shared" si="2"/>
        <v>1</v>
      </c>
      <c r="R24" s="36">
        <f t="shared" si="3"/>
        <v>1</v>
      </c>
      <c r="S24" s="36">
        <f t="shared" si="4"/>
        <v>1</v>
      </c>
      <c r="T24" s="36">
        <f t="shared" si="5"/>
        <v>2</v>
      </c>
      <c r="U24" s="36">
        <f t="shared" si="6"/>
        <v>2</v>
      </c>
      <c r="V24" s="36">
        <f t="shared" si="13"/>
        <v>0</v>
      </c>
      <c r="W24" s="36">
        <f t="shared" si="7"/>
        <v>1</v>
      </c>
      <c r="X24" s="36">
        <f t="shared" si="8"/>
        <v>1</v>
      </c>
      <c r="Y24" s="36">
        <f t="shared" si="9"/>
        <v>2</v>
      </c>
      <c r="Z24" s="33"/>
      <c r="AA24" s="33"/>
    </row>
    <row r="25" spans="2:27" s="7" customFormat="1" ht="12.75" hidden="1">
      <c r="B25" s="68"/>
      <c r="C25" s="26" t="s">
        <v>99</v>
      </c>
      <c r="D25" s="42" t="s">
        <v>100</v>
      </c>
      <c r="E25" s="42" t="s">
        <v>100</v>
      </c>
      <c r="F25" s="42" t="s">
        <v>100</v>
      </c>
      <c r="G25" s="42" t="s">
        <v>115</v>
      </c>
      <c r="H25" s="42" t="s">
        <v>101</v>
      </c>
      <c r="I25" s="42" t="s">
        <v>140</v>
      </c>
      <c r="J25" s="42" t="s">
        <v>104</v>
      </c>
      <c r="K25" s="42" t="s">
        <v>100</v>
      </c>
      <c r="L25" s="27">
        <f t="shared" si="10"/>
        <v>1.125</v>
      </c>
      <c r="M25" s="27">
        <f t="shared" si="11"/>
        <v>1.125</v>
      </c>
      <c r="N25" s="42" t="s">
        <v>105</v>
      </c>
      <c r="O25" s="61">
        <f t="shared" si="12"/>
        <v>0.5625</v>
      </c>
      <c r="P25" s="36">
        <f t="shared" si="1"/>
        <v>1</v>
      </c>
      <c r="Q25" s="36">
        <f t="shared" si="2"/>
        <v>1</v>
      </c>
      <c r="R25" s="36">
        <f t="shared" si="3"/>
        <v>1</v>
      </c>
      <c r="S25" s="36">
        <f t="shared" si="4"/>
        <v>1</v>
      </c>
      <c r="T25" s="36">
        <f t="shared" si="5"/>
        <v>2</v>
      </c>
      <c r="U25" s="36">
        <f t="shared" si="6"/>
        <v>2</v>
      </c>
      <c r="V25" s="36">
        <f t="shared" si="13"/>
        <v>0</v>
      </c>
      <c r="W25" s="36">
        <f t="shared" si="7"/>
        <v>1</v>
      </c>
      <c r="X25" s="36">
        <f t="shared" si="8"/>
        <v>1</v>
      </c>
      <c r="Y25" s="36">
        <f t="shared" si="9"/>
        <v>2</v>
      </c>
      <c r="Z25" s="33"/>
      <c r="AA25" s="33"/>
    </row>
    <row r="26" spans="2:27" s="7" customFormat="1" ht="12.75" hidden="1">
      <c r="B26" s="69"/>
      <c r="C26" s="26" t="s">
        <v>99</v>
      </c>
      <c r="D26" s="42" t="s">
        <v>100</v>
      </c>
      <c r="E26" s="42" t="s">
        <v>100</v>
      </c>
      <c r="F26" s="42" t="s">
        <v>100</v>
      </c>
      <c r="G26" s="42" t="s">
        <v>115</v>
      </c>
      <c r="H26" s="42" t="s">
        <v>101</v>
      </c>
      <c r="I26" s="42" t="s">
        <v>140</v>
      </c>
      <c r="J26" s="42" t="s">
        <v>104</v>
      </c>
      <c r="K26" s="42" t="s">
        <v>100</v>
      </c>
      <c r="L26" s="27">
        <f t="shared" si="10"/>
        <v>1.125</v>
      </c>
      <c r="M26" s="27">
        <f t="shared" si="11"/>
        <v>1.125</v>
      </c>
      <c r="N26" s="42" t="s">
        <v>105</v>
      </c>
      <c r="O26" s="61">
        <f t="shared" si="12"/>
        <v>0.5625</v>
      </c>
      <c r="P26" s="36">
        <f t="shared" si="1"/>
        <v>1</v>
      </c>
      <c r="Q26" s="36">
        <f t="shared" si="2"/>
        <v>1</v>
      </c>
      <c r="R26" s="36">
        <f t="shared" si="3"/>
        <v>1</v>
      </c>
      <c r="S26" s="36">
        <f t="shared" si="4"/>
        <v>1</v>
      </c>
      <c r="T26" s="36">
        <f t="shared" si="5"/>
        <v>2</v>
      </c>
      <c r="U26" s="36">
        <f t="shared" si="6"/>
        <v>2</v>
      </c>
      <c r="V26" s="36">
        <f t="shared" si="13"/>
        <v>0</v>
      </c>
      <c r="W26" s="36">
        <f t="shared" si="7"/>
        <v>1</v>
      </c>
      <c r="X26" s="36">
        <f t="shared" si="8"/>
        <v>1</v>
      </c>
      <c r="Y26" s="36">
        <f t="shared" si="9"/>
        <v>2</v>
      </c>
      <c r="Z26" s="33"/>
      <c r="AA26" s="33"/>
    </row>
    <row r="27" spans="2:27" s="7" customFormat="1" ht="12.75" customHeight="1" hidden="1">
      <c r="B27" s="68"/>
      <c r="C27" s="26" t="s">
        <v>99</v>
      </c>
      <c r="D27" s="42" t="s">
        <v>100</v>
      </c>
      <c r="E27" s="42" t="s">
        <v>100</v>
      </c>
      <c r="F27" s="42" t="s">
        <v>100</v>
      </c>
      <c r="G27" s="42" t="s">
        <v>115</v>
      </c>
      <c r="H27" s="42" t="s">
        <v>101</v>
      </c>
      <c r="I27" s="42" t="s">
        <v>140</v>
      </c>
      <c r="J27" s="42" t="s">
        <v>104</v>
      </c>
      <c r="K27" s="42" t="s">
        <v>100</v>
      </c>
      <c r="L27" s="27">
        <f t="shared" si="10"/>
        <v>1.125</v>
      </c>
      <c r="M27" s="27">
        <f t="shared" si="11"/>
        <v>1.125</v>
      </c>
      <c r="N27" s="42" t="s">
        <v>105</v>
      </c>
      <c r="O27" s="61">
        <f t="shared" si="12"/>
        <v>0.5625</v>
      </c>
      <c r="P27" s="36">
        <f t="shared" si="1"/>
        <v>1</v>
      </c>
      <c r="Q27" s="36">
        <f t="shared" si="2"/>
        <v>1</v>
      </c>
      <c r="R27" s="36">
        <f t="shared" si="3"/>
        <v>1</v>
      </c>
      <c r="S27" s="36">
        <f t="shared" si="4"/>
        <v>1</v>
      </c>
      <c r="T27" s="36">
        <f t="shared" si="5"/>
        <v>2</v>
      </c>
      <c r="U27" s="36">
        <f t="shared" si="6"/>
        <v>2</v>
      </c>
      <c r="V27" s="36">
        <f t="shared" si="13"/>
        <v>0</v>
      </c>
      <c r="W27" s="36">
        <f t="shared" si="7"/>
        <v>1</v>
      </c>
      <c r="X27" s="36">
        <f t="shared" si="8"/>
        <v>1</v>
      </c>
      <c r="Y27" s="36">
        <f t="shared" si="9"/>
        <v>2</v>
      </c>
      <c r="Z27" s="33"/>
      <c r="AA27" s="33"/>
    </row>
    <row r="28" spans="2:27" s="7" customFormat="1" ht="12.75" hidden="1">
      <c r="B28" s="68"/>
      <c r="C28" s="26" t="s">
        <v>99</v>
      </c>
      <c r="D28" s="42" t="s">
        <v>100</v>
      </c>
      <c r="E28" s="42" t="s">
        <v>100</v>
      </c>
      <c r="F28" s="42" t="s">
        <v>100</v>
      </c>
      <c r="G28" s="42" t="s">
        <v>115</v>
      </c>
      <c r="H28" s="42" t="s">
        <v>101</v>
      </c>
      <c r="I28" s="42" t="s">
        <v>140</v>
      </c>
      <c r="J28" s="42" t="s">
        <v>104</v>
      </c>
      <c r="K28" s="42" t="s">
        <v>100</v>
      </c>
      <c r="L28" s="27">
        <f t="shared" si="10"/>
        <v>1.125</v>
      </c>
      <c r="M28" s="27">
        <f t="shared" si="11"/>
        <v>1.125</v>
      </c>
      <c r="N28" s="42" t="s">
        <v>105</v>
      </c>
      <c r="O28" s="61">
        <f t="shared" si="12"/>
        <v>0.5625</v>
      </c>
      <c r="P28" s="36">
        <f t="shared" si="1"/>
        <v>1</v>
      </c>
      <c r="Q28" s="36">
        <f t="shared" si="2"/>
        <v>1</v>
      </c>
      <c r="R28" s="36">
        <f t="shared" si="3"/>
        <v>1</v>
      </c>
      <c r="S28" s="36">
        <f t="shared" si="4"/>
        <v>1</v>
      </c>
      <c r="T28" s="36">
        <f t="shared" si="5"/>
        <v>2</v>
      </c>
      <c r="U28" s="36">
        <f t="shared" si="6"/>
        <v>2</v>
      </c>
      <c r="V28" s="36">
        <f t="shared" si="13"/>
        <v>0</v>
      </c>
      <c r="W28" s="36">
        <f t="shared" si="7"/>
        <v>1</v>
      </c>
      <c r="X28" s="36">
        <f t="shared" si="8"/>
        <v>1</v>
      </c>
      <c r="Y28" s="36">
        <f t="shared" si="9"/>
        <v>2</v>
      </c>
      <c r="Z28" s="33"/>
      <c r="AA28" s="33"/>
    </row>
    <row r="29" spans="2:27" s="7" customFormat="1" ht="13.5" thickBot="1">
      <c r="B29" s="47"/>
      <c r="C29" s="1"/>
      <c r="D29" s="1"/>
      <c r="E29" s="1"/>
      <c r="F29" s="1"/>
      <c r="G29" s="1"/>
      <c r="H29" s="1"/>
      <c r="I29" s="1"/>
      <c r="J29" s="1"/>
      <c r="K29" s="1"/>
      <c r="L29" s="8">
        <f>IF(SUM(C29:K29)&lt;0.001,"",AVERAGE(C29:K29))</f>
      </c>
      <c r="M29" s="8">
        <f>IF(SUM(C29:K29)&lt;0.001,"",C29*L29)</f>
      </c>
      <c r="N29" s="1"/>
      <c r="O29" s="48">
        <f>IF(N29&lt;0.001,"",M29/N29)</f>
      </c>
      <c r="P29" s="33"/>
      <c r="Q29" s="33"/>
      <c r="R29" s="33"/>
      <c r="S29" s="33"/>
      <c r="T29" s="33"/>
      <c r="U29" s="33"/>
      <c r="V29" s="33"/>
      <c r="W29" s="33"/>
      <c r="X29" s="33"/>
      <c r="Y29" s="33"/>
      <c r="Z29" s="33"/>
      <c r="AA29" s="33"/>
    </row>
    <row r="30" spans="2:27" s="25" customFormat="1" ht="13.5" thickBot="1">
      <c r="B30" s="30" t="s">
        <v>3</v>
      </c>
      <c r="C30" s="31">
        <f aca="true" t="shared" si="14" ref="C30:K30">IF(SUM(P9:P28)&lt;0.001,"",AVERAGE(P9:P29))</f>
        <v>0.45</v>
      </c>
      <c r="D30" s="31">
        <f t="shared" si="14"/>
        <v>0.45</v>
      </c>
      <c r="E30" s="31">
        <f t="shared" si="14"/>
        <v>0.45</v>
      </c>
      <c r="F30" s="31">
        <f t="shared" si="14"/>
        <v>0.45</v>
      </c>
      <c r="G30" s="31">
        <f t="shared" si="14"/>
        <v>0.9</v>
      </c>
      <c r="H30" s="31">
        <f t="shared" si="14"/>
        <v>0.9</v>
      </c>
      <c r="I30" s="31">
        <f t="shared" si="14"/>
      </c>
      <c r="J30" s="31">
        <f t="shared" si="14"/>
        <v>0.45</v>
      </c>
      <c r="K30" s="31">
        <f t="shared" si="14"/>
        <v>0.45</v>
      </c>
      <c r="L30" s="31">
        <f>IF(SUM(L9:L28)&lt;0.001,"",AVERAGE(L9:L29))</f>
        <v>1.125</v>
      </c>
      <c r="M30" s="32">
        <f>IF(SUM(M9:M28)&lt;0.001,"",AVERAGE(M9:M29))</f>
        <v>1.125</v>
      </c>
      <c r="N30" s="31">
        <f>IF(SUM(Y9:Y28)&lt;0.001,"",AVERAGE(Y9:Y29))</f>
        <v>0.9</v>
      </c>
      <c r="O30" s="31">
        <f>IF(SUM(O9:O28)&lt;0.001,"",AVERAGE(O9:O29))</f>
        <v>0.5625</v>
      </c>
      <c r="P30" s="37"/>
      <c r="Q30" s="37"/>
      <c r="R30" s="37"/>
      <c r="S30" s="37"/>
      <c r="T30" s="37"/>
      <c r="U30" s="37"/>
      <c r="V30" s="37"/>
      <c r="W30" s="37"/>
      <c r="X30" s="37"/>
      <c r="Y30" s="37"/>
      <c r="Z30" s="37"/>
      <c r="AA30" s="37"/>
    </row>
    <row r="31" spans="2:27" s="10" customFormat="1" ht="12.75">
      <c r="B31" s="9"/>
      <c r="D31" s="11"/>
      <c r="E31" s="11"/>
      <c r="F31" s="11"/>
      <c r="G31" s="11"/>
      <c r="H31" s="11"/>
      <c r="I31" s="11"/>
      <c r="J31" s="11"/>
      <c r="K31" s="44"/>
      <c r="L31" s="12"/>
      <c r="M31" s="12"/>
      <c r="N31" s="11"/>
      <c r="O31" s="13"/>
      <c r="P31" s="38"/>
      <c r="Q31" s="38"/>
      <c r="R31" s="38"/>
      <c r="S31" s="38"/>
      <c r="T31" s="38"/>
      <c r="U31" s="38"/>
      <c r="V31" s="38"/>
      <c r="W31" s="38"/>
      <c r="X31" s="38"/>
      <c r="Y31" s="38"/>
      <c r="Z31" s="38"/>
      <c r="AA31" s="38"/>
    </row>
    <row r="32" spans="2:27" s="14" customFormat="1" ht="39" customHeight="1">
      <c r="B32" s="77" t="s">
        <v>141</v>
      </c>
      <c r="C32" s="77"/>
      <c r="D32" s="77"/>
      <c r="E32" s="77"/>
      <c r="F32" s="77"/>
      <c r="G32" s="77"/>
      <c r="H32" s="77"/>
      <c r="I32" s="77"/>
      <c r="J32" s="77"/>
      <c r="K32" s="77"/>
      <c r="L32" s="77"/>
      <c r="M32" s="77"/>
      <c r="N32" s="77"/>
      <c r="O32" s="77"/>
      <c r="P32" s="39"/>
      <c r="Q32" s="39"/>
      <c r="R32" s="39"/>
      <c r="S32" s="39"/>
      <c r="T32" s="39"/>
      <c r="U32" s="39"/>
      <c r="V32" s="39"/>
      <c r="W32" s="39"/>
      <c r="X32" s="39"/>
      <c r="Y32" s="39"/>
      <c r="Z32" s="39"/>
      <c r="AA32" s="39"/>
    </row>
    <row r="33" spans="3:27" s="17" customFormat="1" ht="12.75">
      <c r="C33" s="15"/>
      <c r="D33" s="16"/>
      <c r="E33" s="16"/>
      <c r="F33" s="16"/>
      <c r="G33" s="16"/>
      <c r="H33" s="16"/>
      <c r="I33" s="16"/>
      <c r="J33" s="16"/>
      <c r="K33" s="45"/>
      <c r="L33" s="18"/>
      <c r="M33" s="18"/>
      <c r="N33" s="16"/>
      <c r="O33" s="19"/>
      <c r="P33" s="40"/>
      <c r="Q33" s="40"/>
      <c r="R33" s="40"/>
      <c r="S33" s="40"/>
      <c r="T33" s="40"/>
      <c r="U33" s="40"/>
      <c r="V33" s="40"/>
      <c r="W33" s="40"/>
      <c r="X33" s="40"/>
      <c r="Y33" s="40"/>
      <c r="Z33" s="40"/>
      <c r="AA33" s="40"/>
    </row>
    <row r="34" spans="2:27" s="20" customFormat="1" ht="12.75">
      <c r="B34" s="9"/>
      <c r="D34" s="16"/>
      <c r="E34" s="16"/>
      <c r="F34" s="16"/>
      <c r="G34" s="16"/>
      <c r="H34" s="16"/>
      <c r="I34" s="16"/>
      <c r="J34" s="16"/>
      <c r="K34" s="45"/>
      <c r="L34" s="12"/>
      <c r="M34" s="12"/>
      <c r="N34" s="16"/>
      <c r="O34" s="21"/>
      <c r="P34" s="41"/>
      <c r="Q34" s="41"/>
      <c r="R34" s="41"/>
      <c r="S34" s="41"/>
      <c r="T34" s="41"/>
      <c r="U34" s="41"/>
      <c r="V34" s="41"/>
      <c r="W34" s="41"/>
      <c r="X34" s="41"/>
      <c r="Y34" s="41"/>
      <c r="Z34" s="41"/>
      <c r="AA34" s="41"/>
    </row>
    <row r="35" spans="2:27" s="10" customFormat="1" ht="12.75">
      <c r="B35" s="9"/>
      <c r="D35" s="16"/>
      <c r="E35" s="16"/>
      <c r="F35" s="16"/>
      <c r="G35" s="16"/>
      <c r="H35" s="16"/>
      <c r="I35" s="16"/>
      <c r="J35" s="16"/>
      <c r="K35" s="45"/>
      <c r="L35" s="12"/>
      <c r="M35" s="12"/>
      <c r="N35" s="16"/>
      <c r="O35" s="13"/>
      <c r="P35" s="38"/>
      <c r="Q35" s="38"/>
      <c r="R35" s="38"/>
      <c r="S35" s="38"/>
      <c r="T35" s="38"/>
      <c r="U35" s="38"/>
      <c r="V35" s="38"/>
      <c r="W35" s="38"/>
      <c r="X35" s="38"/>
      <c r="Y35" s="38"/>
      <c r="Z35" s="38"/>
      <c r="AA35" s="38"/>
    </row>
    <row r="36" spans="4:14" ht="12.75">
      <c r="D36" s="16"/>
      <c r="E36" s="16"/>
      <c r="F36" s="16"/>
      <c r="G36" s="16"/>
      <c r="H36" s="16"/>
      <c r="I36" s="16"/>
      <c r="J36" s="16"/>
      <c r="K36" s="45"/>
      <c r="N36" s="16"/>
    </row>
    <row r="40" ht="12.75">
      <c r="B40" s="23"/>
    </row>
    <row r="41" ht="12.75">
      <c r="B41" s="24"/>
    </row>
  </sheetData>
  <sheetProtection selectLockedCells="1"/>
  <mergeCells count="23">
    <mergeCell ref="B3:C3"/>
    <mergeCell ref="C4:C5"/>
    <mergeCell ref="D5:E5"/>
    <mergeCell ref="F6:G6"/>
    <mergeCell ref="D6:E6"/>
    <mergeCell ref="H6:I6"/>
    <mergeCell ref="B1:O1"/>
    <mergeCell ref="B2:O2"/>
    <mergeCell ref="D3:G3"/>
    <mergeCell ref="H3:K3"/>
    <mergeCell ref="F5:G5"/>
    <mergeCell ref="O4:O5"/>
    <mergeCell ref="N4:N5"/>
    <mergeCell ref="L3:M3"/>
    <mergeCell ref="N3:O3"/>
    <mergeCell ref="L4:L5"/>
    <mergeCell ref="B32:O32"/>
    <mergeCell ref="B4:B6"/>
    <mergeCell ref="J6:K6"/>
    <mergeCell ref="D4:K4"/>
    <mergeCell ref="J5:K5"/>
    <mergeCell ref="H5:I5"/>
    <mergeCell ref="M4:M5"/>
  </mergeCells>
  <dataValidations count="10">
    <dataValidation type="list" allowBlank="1" showInputMessage="1" showErrorMessage="1" sqref="D9:D28">
      <formula1>"None,Few minor injuries,Multiple minor injuries,Few major injuries or death,Multiple major injuries or deaths"</formula1>
    </dataValidation>
    <dataValidation type="list" allowBlank="1" showInputMessage="1" showErrorMessage="1" sqref="H9:H28">
      <formula1>"Little or no damage,Mild,Moderate,Severe,Extensive"</formula1>
    </dataValidation>
    <dataValidation type="list" allowBlank="1" showInputMessage="1" showErrorMessage="1" sqref="J9:J28">
      <formula1>"Hours,Days,Weeks,Months,Year or longer"</formula1>
    </dataValidation>
    <dataValidation type="list" allowBlank="1" showInputMessage="1" showErrorMessage="1" sqref="K9:K28">
      <formula1>"None,Minor,Moderate,High,Severe"</formula1>
    </dataValidation>
    <dataValidation type="list" allowBlank="1" showInputMessage="1" showErrorMessage="1" sqref="N9:N28">
      <formula1>"None,Poor,Fair,Good,Prepared"</formula1>
    </dataValidation>
    <dataValidation type="list" allowBlank="1" showInputMessage="1" showErrorMessage="1" sqref="C9:C28">
      <formula1>"Will not occur,Doubtful,Possible,Probable,Inevitable"</formula1>
    </dataValidation>
    <dataValidation type="list" allowBlank="1" showInputMessage="1" showErrorMessage="1" sqref="E9:E28">
      <formula1>"None,One to nine,10 to 99,100 to 999,&gt;1000"</formula1>
    </dataValidation>
    <dataValidation type="list" allowBlank="1" showInputMessage="1" showErrorMessage="1" sqref="F9:F28">
      <formula1>"None,Infrequently,Every month,Every week,Daily"</formula1>
    </dataValidation>
    <dataValidation type="list" allowBlank="1" showInputMessage="1" showErrorMessage="1" sqref="G9:G28">
      <formula1>"None,Minimal,Medium,High,Exceeds KSU Policy"</formula1>
    </dataValidation>
    <dataValidation type="list" allowBlank="1" showInputMessage="1" showErrorMessage="1" sqref="I9:I28">
      <formula1>"&lt;$100K,Between $100K-$250K,Between $250K-$500K,Between $500K-$1M,&gt;$1M"</formula1>
    </dataValidation>
  </dataValidations>
  <hyperlinks>
    <hyperlink ref="B7" location="'Events List'!A1" display="Natural Hazards      Technological                    Human                           Terrorism      "/>
  </hyperlinks>
  <printOptions/>
  <pageMargins left="0.66" right="0.5" top="0.5" bottom="0.25" header="0.5" footer="0.37"/>
  <pageSetup fitToHeight="1" fitToWidth="1" horizontalDpi="600" verticalDpi="600" orientation="landscape" scale="61" r:id="rId3"/>
  <headerFooter alignWithMargins="0">
    <oddFooter>&amp;LRevision: 1.0&amp;CKansas State University&amp;R   Page &amp;N of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Karl Heins</Manager>
  <Company>University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HVA Risk Assessment</dc:title>
  <dc:subject>Threat Analysis</dc:subject>
  <dc:creator>jhgamble@ksu.edu</dc:creator>
  <cp:keywords/>
  <dc:description/>
  <cp:lastModifiedBy>jhgamble</cp:lastModifiedBy>
  <cp:lastPrinted>2016-04-05T12:22:33Z</cp:lastPrinted>
  <dcterms:created xsi:type="dcterms:W3CDTF">2000-12-06T18:52:54Z</dcterms:created>
  <dcterms:modified xsi:type="dcterms:W3CDTF">2016-04-05T12:25:12Z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